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hidePivotFieldList="1" defaultThemeVersion="166925"/>
  <mc:AlternateContent xmlns:mc="http://schemas.openxmlformats.org/markup-compatibility/2006">
    <mc:Choice Requires="x15">
      <x15ac:absPath xmlns:x15ac="http://schemas.microsoft.com/office/spreadsheetml/2010/11/ac" url="C:\Users\TomMerlevede\Downloads\"/>
    </mc:Choice>
  </mc:AlternateContent>
  <xr:revisionPtr revIDLastSave="0" documentId="13_ncr:1_{14DC199F-1AB1-43EB-943B-3D0C630A663C}" xr6:coauthVersionLast="47" xr6:coauthVersionMax="47" xr10:uidLastSave="{00000000-0000-0000-0000-000000000000}"/>
  <bookViews>
    <workbookView xWindow="-28920" yWindow="630" windowWidth="29040" windowHeight="15720" xr2:uid="{5C12EB74-95A0-0C4F-B7A3-47BE604DD9ED}"/>
  </bookViews>
  <sheets>
    <sheet name="Begroting" sheetId="1" r:id="rId1"/>
    <sheet name="DraaitabelTOT" sheetId="2" r:id="rId2"/>
    <sheet name="Tabel_ppt" sheetId="10" r:id="rId3"/>
    <sheet name="Tabel_ppt (2)" sheetId="11" r:id="rId4"/>
    <sheet name="Vgl per Q" sheetId="12" r:id="rId5"/>
    <sheet name="DraaitabelQ" sheetId="6" r:id="rId6"/>
    <sheet name="Nieuwe_codes" sheetId="7" r:id="rId7"/>
    <sheet name="Keuzes" sheetId="5" r:id="rId8"/>
  </sheets>
  <definedNames>
    <definedName name="_xlnm._FilterDatabase" localSheetId="0" hidden="1">Begroting!#REF!</definedName>
  </definedNames>
  <calcPr calcId="191028"/>
  <pivotCaches>
    <pivotCache cacheId="0" r:id="rId9"/>
    <pivotCache cacheId="1"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63" i="12" l="1"/>
  <c r="BJ63" i="12"/>
  <c r="BI63" i="12"/>
  <c r="BK58" i="12"/>
  <c r="BJ58" i="12"/>
  <c r="BI58" i="12"/>
  <c r="BK53" i="12"/>
  <c r="BJ53" i="12"/>
  <c r="BI53" i="12"/>
  <c r="BK48" i="12"/>
  <c r="BJ48" i="12"/>
  <c r="BI48" i="12"/>
  <c r="BK43" i="12"/>
  <c r="BJ43" i="12"/>
  <c r="BI43" i="12"/>
  <c r="BK41" i="12"/>
  <c r="BJ41" i="12"/>
  <c r="BI41" i="12"/>
  <c r="BK37" i="12"/>
  <c r="BJ37" i="12"/>
  <c r="BI37" i="12"/>
  <c r="BK35" i="12"/>
  <c r="BJ35" i="12"/>
  <c r="BI35" i="12"/>
  <c r="BK27" i="12"/>
  <c r="BJ27" i="12"/>
  <c r="BI27" i="12"/>
  <c r="BK21" i="12"/>
  <c r="BJ21" i="12"/>
  <c r="BI21" i="12"/>
  <c r="BK7" i="12"/>
  <c r="BK66" i="12"/>
  <c r="BJ7" i="12"/>
  <c r="BJ66" i="12"/>
  <c r="BI7" i="12"/>
  <c r="BI66" i="12"/>
  <c r="BB63" i="12"/>
  <c r="BA63" i="12"/>
  <c r="AZ63" i="12"/>
  <c r="BB58" i="12"/>
  <c r="BA58" i="12"/>
  <c r="AZ58" i="12"/>
  <c r="BB53" i="12"/>
  <c r="BA53" i="12"/>
  <c r="AZ53" i="12"/>
  <c r="BB48" i="12"/>
  <c r="BA48" i="12"/>
  <c r="AZ48" i="12"/>
  <c r="BB43" i="12"/>
  <c r="BA43" i="12"/>
  <c r="AZ43" i="12"/>
  <c r="BB41" i="12"/>
  <c r="BA41" i="12"/>
  <c r="AZ41" i="12"/>
  <c r="BB37" i="12"/>
  <c r="BA37" i="12"/>
  <c r="AZ37" i="12"/>
  <c r="BB35" i="12"/>
  <c r="BA35" i="12"/>
  <c r="AZ35" i="12"/>
  <c r="BB27" i="12"/>
  <c r="BA27" i="12"/>
  <c r="AZ27" i="12"/>
  <c r="BB21" i="12"/>
  <c r="BA21" i="12"/>
  <c r="AZ21" i="12"/>
  <c r="BB7" i="12"/>
  <c r="BB66" i="12"/>
  <c r="BA7" i="12"/>
  <c r="BA66" i="12"/>
  <c r="AZ7" i="12"/>
  <c r="AZ66" i="12"/>
  <c r="AS63" i="12"/>
  <c r="AR63" i="12"/>
  <c r="AQ63" i="12"/>
  <c r="AS58" i="12"/>
  <c r="AR58" i="12"/>
  <c r="AQ58" i="12"/>
  <c r="AS53" i="12"/>
  <c r="AR53" i="12"/>
  <c r="AQ53" i="12"/>
  <c r="AS48" i="12"/>
  <c r="AR48" i="12"/>
  <c r="AQ48" i="12"/>
  <c r="AS43" i="12"/>
  <c r="AR43" i="12"/>
  <c r="AQ43" i="12"/>
  <c r="AS41" i="12"/>
  <c r="AR41" i="12"/>
  <c r="AQ41" i="12"/>
  <c r="AS37" i="12"/>
  <c r="AR37" i="12"/>
  <c r="AQ37" i="12"/>
  <c r="AS35" i="12"/>
  <c r="AR35" i="12"/>
  <c r="AQ35" i="12"/>
  <c r="BF35" i="12"/>
  <c r="AS27" i="12"/>
  <c r="AR27" i="12"/>
  <c r="AQ27" i="12"/>
  <c r="AS21" i="12"/>
  <c r="AR21" i="12"/>
  <c r="AQ21" i="12"/>
  <c r="AS7" i="12"/>
  <c r="AS66" i="12"/>
  <c r="AR7" i="12"/>
  <c r="AR66" i="12"/>
  <c r="AQ7" i="12"/>
  <c r="AQ66" i="12"/>
  <c r="BN63" i="12"/>
  <c r="BM63" i="12"/>
  <c r="BL63" i="12"/>
  <c r="BN58" i="12"/>
  <c r="BM58" i="12"/>
  <c r="BL58" i="12"/>
  <c r="BN56" i="12"/>
  <c r="BM56" i="12"/>
  <c r="BL56" i="12"/>
  <c r="BN53" i="12"/>
  <c r="BM53" i="12"/>
  <c r="BL53" i="12"/>
  <c r="BN48" i="12"/>
  <c r="BM48" i="12"/>
  <c r="BL48" i="12"/>
  <c r="BN43" i="12"/>
  <c r="BM43" i="12"/>
  <c r="BL43" i="12"/>
  <c r="BN41" i="12"/>
  <c r="BM41" i="12"/>
  <c r="BL41" i="12"/>
  <c r="BN37" i="12"/>
  <c r="BM37" i="12"/>
  <c r="BL37" i="12"/>
  <c r="BN35" i="12"/>
  <c r="BM35" i="12"/>
  <c r="BL35" i="12"/>
  <c r="BN27" i="12"/>
  <c r="BM27" i="12"/>
  <c r="BL27" i="12"/>
  <c r="BN21" i="12"/>
  <c r="BM21" i="12"/>
  <c r="BL21" i="12"/>
  <c r="BN7" i="12"/>
  <c r="BN66" i="12"/>
  <c r="BM7" i="12"/>
  <c r="BM66" i="12"/>
  <c r="BL7" i="12"/>
  <c r="BL66" i="12"/>
  <c r="BE63" i="12"/>
  <c r="BD63" i="12"/>
  <c r="BC63" i="12"/>
  <c r="BE58" i="12"/>
  <c r="BD58" i="12"/>
  <c r="BC58" i="12"/>
  <c r="BE56" i="12"/>
  <c r="BD56" i="12"/>
  <c r="BC56" i="12"/>
  <c r="BE53" i="12"/>
  <c r="BD53" i="12"/>
  <c r="BC53" i="12"/>
  <c r="BE48" i="12"/>
  <c r="BD48" i="12"/>
  <c r="BC48" i="12"/>
  <c r="BE43" i="12"/>
  <c r="BD43" i="12"/>
  <c r="BC43" i="12"/>
  <c r="BE41" i="12"/>
  <c r="BD41" i="12"/>
  <c r="BC41" i="12"/>
  <c r="BE37" i="12"/>
  <c r="BD37" i="12"/>
  <c r="BC37" i="12"/>
  <c r="BE35" i="12"/>
  <c r="BD35" i="12"/>
  <c r="BC35" i="12"/>
  <c r="BE27" i="12"/>
  <c r="BD27" i="12"/>
  <c r="BC27" i="12"/>
  <c r="BE21" i="12"/>
  <c r="BD21" i="12"/>
  <c r="BC21" i="12"/>
  <c r="BE7" i="12"/>
  <c r="BE66" i="12"/>
  <c r="BD7" i="12"/>
  <c r="BD66" i="12"/>
  <c r="BC7" i="12"/>
  <c r="BC66" i="12"/>
  <c r="AV63" i="12"/>
  <c r="AU63" i="12"/>
  <c r="AT63" i="12"/>
  <c r="AV58" i="12"/>
  <c r="AU58" i="12"/>
  <c r="AT58" i="12"/>
  <c r="AV56" i="12"/>
  <c r="AU56" i="12"/>
  <c r="AT56" i="12"/>
  <c r="AV53" i="12"/>
  <c r="AU53" i="12"/>
  <c r="AT53" i="12"/>
  <c r="AV48" i="12"/>
  <c r="AU48" i="12"/>
  <c r="AT48" i="12"/>
  <c r="AV43" i="12"/>
  <c r="AU43" i="12"/>
  <c r="AT43" i="12"/>
  <c r="AV41" i="12"/>
  <c r="AU41" i="12"/>
  <c r="AT41" i="12"/>
  <c r="AV37" i="12"/>
  <c r="AU37" i="12"/>
  <c r="AT37" i="12"/>
  <c r="AV35" i="12"/>
  <c r="AU35" i="12"/>
  <c r="AT35" i="12"/>
  <c r="AV27" i="12"/>
  <c r="AU27" i="12"/>
  <c r="AT27" i="12"/>
  <c r="AV21" i="12"/>
  <c r="AU21" i="12"/>
  <c r="AT21" i="12"/>
  <c r="AV7" i="12"/>
  <c r="AV66" i="12"/>
  <c r="AU7" i="12"/>
  <c r="AU66" i="12"/>
  <c r="AT7" i="12"/>
  <c r="AT66" i="12"/>
  <c r="AP64" i="12"/>
  <c r="AP63" i="12"/>
  <c r="AO63" i="12"/>
  <c r="AN63" i="12"/>
  <c r="AP62" i="12"/>
  <c r="AP59" i="12"/>
  <c r="AP58" i="12"/>
  <c r="AO58" i="12"/>
  <c r="AN58" i="12"/>
  <c r="AP53" i="12"/>
  <c r="AO53" i="12"/>
  <c r="AN53" i="12"/>
  <c r="AP48" i="12"/>
  <c r="AO48" i="12"/>
  <c r="AN48" i="12"/>
  <c r="AP43" i="12"/>
  <c r="AO43" i="12"/>
  <c r="AN43" i="12"/>
  <c r="AP41" i="12"/>
  <c r="AO41" i="12"/>
  <c r="AN41" i="12"/>
  <c r="AP37" i="12"/>
  <c r="AO37" i="12"/>
  <c r="AN37" i="12"/>
  <c r="AP35" i="12"/>
  <c r="AO35" i="12"/>
  <c r="AN35" i="12"/>
  <c r="AP27" i="12"/>
  <c r="AO27" i="12"/>
  <c r="AN27" i="12"/>
  <c r="AP21" i="12"/>
  <c r="AO21" i="12"/>
  <c r="AN21" i="12"/>
  <c r="AP7" i="12"/>
  <c r="AP66" i="12"/>
  <c r="AO7" i="12"/>
  <c r="AO66" i="12"/>
  <c r="AN7" i="12"/>
  <c r="AN66" i="12"/>
  <c r="BQ65" i="12"/>
  <c r="BP65" i="12"/>
  <c r="BO65" i="12"/>
  <c r="BH65" i="12"/>
  <c r="BG65" i="12"/>
  <c r="BF65" i="12"/>
  <c r="AY65" i="12"/>
  <c r="AX65" i="12"/>
  <c r="AW65" i="12"/>
  <c r="BP64" i="12"/>
  <c r="BO64" i="12"/>
  <c r="BH64" i="12"/>
  <c r="BG64" i="12"/>
  <c r="BF64" i="12"/>
  <c r="AX64" i="12"/>
  <c r="AW64" i="12"/>
  <c r="AM63" i="12"/>
  <c r="AL63" i="12"/>
  <c r="AX63" i="12"/>
  <c r="AK63" i="12"/>
  <c r="AW63" i="12"/>
  <c r="BQ62" i="12"/>
  <c r="BP62" i="12"/>
  <c r="BO62" i="12"/>
  <c r="BH62" i="12"/>
  <c r="BG62" i="12"/>
  <c r="BF62" i="12"/>
  <c r="AY62" i="12"/>
  <c r="AX62" i="12"/>
  <c r="AW62" i="12"/>
  <c r="BQ61" i="12"/>
  <c r="BP61" i="12"/>
  <c r="BO61" i="12"/>
  <c r="BH61" i="12"/>
  <c r="BG61" i="12"/>
  <c r="BF61" i="12"/>
  <c r="AY61" i="12"/>
  <c r="AX61" i="12"/>
  <c r="AW61" i="12"/>
  <c r="BQ60" i="12"/>
  <c r="BP60" i="12"/>
  <c r="BO60" i="12"/>
  <c r="BH60" i="12"/>
  <c r="BG60" i="12"/>
  <c r="BF60" i="12"/>
  <c r="AY60" i="12"/>
  <c r="AX60" i="12"/>
  <c r="AW60" i="12"/>
  <c r="BQ59" i="12"/>
  <c r="BP59" i="12"/>
  <c r="BO59" i="12"/>
  <c r="BH59" i="12"/>
  <c r="BG59" i="12"/>
  <c r="BF59" i="12"/>
  <c r="AX59" i="12"/>
  <c r="AW59" i="12"/>
  <c r="AY59" i="12"/>
  <c r="AL58" i="12"/>
  <c r="AX58" i="12"/>
  <c r="AK58" i="12"/>
  <c r="AW58" i="12"/>
  <c r="BQ57" i="12"/>
  <c r="BP57" i="12"/>
  <c r="BO57" i="12"/>
  <c r="BH57" i="12"/>
  <c r="BG57" i="12"/>
  <c r="BF57" i="12"/>
  <c r="AY57" i="12"/>
  <c r="AX57" i="12"/>
  <c r="AW57" i="12"/>
  <c r="BQ56" i="12"/>
  <c r="BH56" i="12"/>
  <c r="BG56" i="12"/>
  <c r="BF56" i="12"/>
  <c r="AY56" i="12"/>
  <c r="BP56" i="12"/>
  <c r="BO56" i="12"/>
  <c r="BQ55" i="12"/>
  <c r="BP55" i="12"/>
  <c r="BO55" i="12"/>
  <c r="BH55" i="12"/>
  <c r="BG55" i="12"/>
  <c r="BF55" i="12"/>
  <c r="AY55" i="12"/>
  <c r="AX55" i="12"/>
  <c r="AW55" i="12"/>
  <c r="BQ54" i="12"/>
  <c r="BP54" i="12"/>
  <c r="BO54" i="12"/>
  <c r="BH54" i="12"/>
  <c r="BG54" i="12"/>
  <c r="BF54" i="12"/>
  <c r="AY54" i="12"/>
  <c r="AX54" i="12"/>
  <c r="AW54" i="12"/>
  <c r="AM53" i="12"/>
  <c r="AL53" i="12"/>
  <c r="AK53" i="12"/>
  <c r="BQ52" i="12"/>
  <c r="BP52" i="12"/>
  <c r="BO52" i="12"/>
  <c r="BH52" i="12"/>
  <c r="BG52" i="12"/>
  <c r="BF52" i="12"/>
  <c r="AY52" i="12"/>
  <c r="AX52" i="12"/>
  <c r="AW52" i="12"/>
  <c r="BQ51" i="12"/>
  <c r="BP51" i="12"/>
  <c r="BO51" i="12"/>
  <c r="BH51" i="12"/>
  <c r="BG51" i="12"/>
  <c r="BF51" i="12"/>
  <c r="AY51" i="12"/>
  <c r="AX51" i="12"/>
  <c r="AW51" i="12"/>
  <c r="BQ50" i="12"/>
  <c r="BP50" i="12"/>
  <c r="BO50" i="12"/>
  <c r="BH50" i="12"/>
  <c r="BG50" i="12"/>
  <c r="BF50" i="12"/>
  <c r="AY50" i="12"/>
  <c r="AX50" i="12"/>
  <c r="AW50" i="12"/>
  <c r="BQ49" i="12"/>
  <c r="BP49" i="12"/>
  <c r="BO49" i="12"/>
  <c r="BH49" i="12"/>
  <c r="BG49" i="12"/>
  <c r="BF49" i="12"/>
  <c r="AY49" i="12"/>
  <c r="AX49" i="12"/>
  <c r="AW49" i="12"/>
  <c r="AM48" i="12"/>
  <c r="AL48" i="12"/>
  <c r="AX48" i="12"/>
  <c r="AK48" i="12"/>
  <c r="AW48" i="12"/>
  <c r="BQ47" i="12"/>
  <c r="BP47" i="12"/>
  <c r="BO47" i="12"/>
  <c r="BH47" i="12"/>
  <c r="BG47" i="12"/>
  <c r="BF47" i="12"/>
  <c r="AY47" i="12"/>
  <c r="AX47" i="12"/>
  <c r="AW47" i="12"/>
  <c r="BQ46" i="12"/>
  <c r="BP46" i="12"/>
  <c r="BO46" i="12"/>
  <c r="BH46" i="12"/>
  <c r="BG46" i="12"/>
  <c r="BF46" i="12"/>
  <c r="AY46" i="12"/>
  <c r="AX46" i="12"/>
  <c r="AW46" i="12"/>
  <c r="BQ45" i="12"/>
  <c r="BP45" i="12"/>
  <c r="BO45" i="12"/>
  <c r="BH45" i="12"/>
  <c r="BG45" i="12"/>
  <c r="BF45" i="12"/>
  <c r="AY45" i="12"/>
  <c r="AX45" i="12"/>
  <c r="AW45" i="12"/>
  <c r="BQ44" i="12"/>
  <c r="BP44" i="12"/>
  <c r="BO44" i="12"/>
  <c r="BH44" i="12"/>
  <c r="BG44" i="12"/>
  <c r="BF44" i="12"/>
  <c r="AY44" i="12"/>
  <c r="AX44" i="12"/>
  <c r="AW44" i="12"/>
  <c r="AM43" i="12"/>
  <c r="BH43" i="12"/>
  <c r="AL43" i="12"/>
  <c r="AK43" i="12"/>
  <c r="BQ42" i="12"/>
  <c r="BP42" i="12"/>
  <c r="BO42" i="12"/>
  <c r="BH42" i="12"/>
  <c r="BG42" i="12"/>
  <c r="BF42" i="12"/>
  <c r="AY42" i="12"/>
  <c r="AX42" i="12"/>
  <c r="AW42" i="12"/>
  <c r="AM41" i="12"/>
  <c r="AY41" i="12"/>
  <c r="AL41" i="12"/>
  <c r="BP41" i="12"/>
  <c r="AK41" i="12"/>
  <c r="BO41" i="12"/>
  <c r="BQ40" i="12"/>
  <c r="BP40" i="12"/>
  <c r="BO40" i="12"/>
  <c r="BH40" i="12"/>
  <c r="BG40" i="12"/>
  <c r="BF40" i="12"/>
  <c r="AY40" i="12"/>
  <c r="AX40" i="12"/>
  <c r="AW40" i="12"/>
  <c r="BQ39" i="12"/>
  <c r="BP39" i="12"/>
  <c r="BO39" i="12"/>
  <c r="BH39" i="12"/>
  <c r="BG39" i="12"/>
  <c r="BF39" i="12"/>
  <c r="AY39" i="12"/>
  <c r="AX39" i="12"/>
  <c r="AW39" i="12"/>
  <c r="BQ38" i="12"/>
  <c r="BP38" i="12"/>
  <c r="BO38" i="12"/>
  <c r="BH38" i="12"/>
  <c r="BG38" i="12"/>
  <c r="BF38" i="12"/>
  <c r="AY38" i="12"/>
  <c r="AX38" i="12"/>
  <c r="AW38" i="12"/>
  <c r="AM37" i="12"/>
  <c r="AY37" i="12"/>
  <c r="AL37" i="12"/>
  <c r="AK37" i="12"/>
  <c r="BQ36" i="12"/>
  <c r="BP36" i="12"/>
  <c r="BO36" i="12"/>
  <c r="BH36" i="12"/>
  <c r="BG36" i="12"/>
  <c r="BF36" i="12"/>
  <c r="AY36" i="12"/>
  <c r="AX36" i="12"/>
  <c r="AW36" i="12"/>
  <c r="AM35" i="12"/>
  <c r="AL35" i="12"/>
  <c r="AX35" i="12"/>
  <c r="AK35" i="12"/>
  <c r="AW35" i="12"/>
  <c r="BQ34" i="12"/>
  <c r="BP34" i="12"/>
  <c r="BO34" i="12"/>
  <c r="BH34" i="12"/>
  <c r="BG34" i="12"/>
  <c r="BF34" i="12"/>
  <c r="AY34" i="12"/>
  <c r="AX34" i="12"/>
  <c r="AW34" i="12"/>
  <c r="BQ33" i="12"/>
  <c r="BP33" i="12"/>
  <c r="BO33" i="12"/>
  <c r="BH33" i="12"/>
  <c r="BG33" i="12"/>
  <c r="BF33" i="12"/>
  <c r="AY33" i="12"/>
  <c r="AX33" i="12"/>
  <c r="AW33" i="12"/>
  <c r="BQ32" i="12"/>
  <c r="BP32" i="12"/>
  <c r="BO32" i="12"/>
  <c r="BH32" i="12"/>
  <c r="BG32" i="12"/>
  <c r="BF32" i="12"/>
  <c r="AY32" i="12"/>
  <c r="AX32" i="12"/>
  <c r="AW32" i="12"/>
  <c r="BQ31" i="12"/>
  <c r="BP31" i="12"/>
  <c r="BO31" i="12"/>
  <c r="BH31" i="12"/>
  <c r="BG31" i="12"/>
  <c r="BF31" i="12"/>
  <c r="AY31" i="12"/>
  <c r="AX31" i="12"/>
  <c r="AW31" i="12"/>
  <c r="BQ30" i="12"/>
  <c r="BP30" i="12"/>
  <c r="BO30" i="12"/>
  <c r="BH30" i="12"/>
  <c r="BG30" i="12"/>
  <c r="BF30" i="12"/>
  <c r="AY30" i="12"/>
  <c r="AX30" i="12"/>
  <c r="AW30" i="12"/>
  <c r="BQ29" i="12"/>
  <c r="BP29" i="12"/>
  <c r="BO29" i="12"/>
  <c r="BH29" i="12"/>
  <c r="BG29" i="12"/>
  <c r="BF29" i="12"/>
  <c r="AY29" i="12"/>
  <c r="AX29" i="12"/>
  <c r="AW29" i="12"/>
  <c r="BQ28" i="12"/>
  <c r="BP28" i="12"/>
  <c r="BO28" i="12"/>
  <c r="BH28" i="12"/>
  <c r="BG28" i="12"/>
  <c r="BF28" i="12"/>
  <c r="AY28" i="12"/>
  <c r="AX28" i="12"/>
  <c r="AW28" i="12"/>
  <c r="AM27" i="12"/>
  <c r="BH27" i="12"/>
  <c r="AL27" i="12"/>
  <c r="AX27" i="12"/>
  <c r="AK27" i="12"/>
  <c r="AW27" i="12"/>
  <c r="BQ26" i="12"/>
  <c r="BP26" i="12"/>
  <c r="BO26" i="12"/>
  <c r="BH26" i="12"/>
  <c r="BG26" i="12"/>
  <c r="BF26" i="12"/>
  <c r="AY26" i="12"/>
  <c r="AX26" i="12"/>
  <c r="AW26" i="12"/>
  <c r="BQ25" i="12"/>
  <c r="BP25" i="12"/>
  <c r="BO25" i="12"/>
  <c r="BH25" i="12"/>
  <c r="BG25" i="12"/>
  <c r="BF25" i="12"/>
  <c r="AY25" i="12"/>
  <c r="AX25" i="12"/>
  <c r="AW25" i="12"/>
  <c r="BQ24" i="12"/>
  <c r="BP24" i="12"/>
  <c r="BO24" i="12"/>
  <c r="BH24" i="12"/>
  <c r="BG24" i="12"/>
  <c r="BF24" i="12"/>
  <c r="AY24" i="12"/>
  <c r="AX24" i="12"/>
  <c r="AW24" i="12"/>
  <c r="BQ23" i="12"/>
  <c r="BP23" i="12"/>
  <c r="BO23" i="12"/>
  <c r="BH23" i="12"/>
  <c r="BG23" i="12"/>
  <c r="BF23" i="12"/>
  <c r="AY23" i="12"/>
  <c r="AX23" i="12"/>
  <c r="AW23" i="12"/>
  <c r="BQ22" i="12"/>
  <c r="BP22" i="12"/>
  <c r="BO22" i="12"/>
  <c r="BH22" i="12"/>
  <c r="BG22" i="12"/>
  <c r="BF22" i="12"/>
  <c r="AY22" i="12"/>
  <c r="AX22" i="12"/>
  <c r="AW22" i="12"/>
  <c r="BF21" i="12"/>
  <c r="AM21" i="12"/>
  <c r="BQ21" i="12"/>
  <c r="AL21" i="12"/>
  <c r="AK21" i="12"/>
  <c r="BQ20" i="12"/>
  <c r="BP20" i="12"/>
  <c r="BO20" i="12"/>
  <c r="BH20" i="12"/>
  <c r="BG20" i="12"/>
  <c r="BF20" i="12"/>
  <c r="AY20" i="12"/>
  <c r="AX20" i="12"/>
  <c r="AW20" i="12"/>
  <c r="BQ19" i="12"/>
  <c r="BP19" i="12"/>
  <c r="BO19" i="12"/>
  <c r="BH19" i="12"/>
  <c r="BG19" i="12"/>
  <c r="BF19" i="12"/>
  <c r="AY19" i="12"/>
  <c r="AX19" i="12"/>
  <c r="AW19" i="12"/>
  <c r="BQ18" i="12"/>
  <c r="BP18" i="12"/>
  <c r="BO18" i="12"/>
  <c r="BH18" i="12"/>
  <c r="BG18" i="12"/>
  <c r="BF18" i="12"/>
  <c r="AY18" i="12"/>
  <c r="AX18" i="12"/>
  <c r="AW18" i="12"/>
  <c r="BQ17" i="12"/>
  <c r="BP17" i="12"/>
  <c r="BO17" i="12"/>
  <c r="BH17" i="12"/>
  <c r="BG17" i="12"/>
  <c r="BF17" i="12"/>
  <c r="AY17" i="12"/>
  <c r="AX17" i="12"/>
  <c r="AW17" i="12"/>
  <c r="BQ16" i="12"/>
  <c r="BP16" i="12"/>
  <c r="BO16" i="12"/>
  <c r="BH16" i="12"/>
  <c r="BG16" i="12"/>
  <c r="BF16" i="12"/>
  <c r="AY16" i="12"/>
  <c r="AX16" i="12"/>
  <c r="AW16" i="12"/>
  <c r="BQ15" i="12"/>
  <c r="BP15" i="12"/>
  <c r="BO15" i="12"/>
  <c r="BH15" i="12"/>
  <c r="BG15" i="12"/>
  <c r="BF15" i="12"/>
  <c r="AY15" i="12"/>
  <c r="AX15" i="12"/>
  <c r="AW15" i="12"/>
  <c r="BQ14" i="12"/>
  <c r="BP14" i="12"/>
  <c r="BO14" i="12"/>
  <c r="BH14" i="12"/>
  <c r="BG14" i="12"/>
  <c r="BF14" i="12"/>
  <c r="AY14" i="12"/>
  <c r="AX14" i="12"/>
  <c r="AW14" i="12"/>
  <c r="BQ13" i="12"/>
  <c r="BP13" i="12"/>
  <c r="BO13" i="12"/>
  <c r="BH13" i="12"/>
  <c r="BG13" i="12"/>
  <c r="BF13" i="12"/>
  <c r="AY13" i="12"/>
  <c r="AX13" i="12"/>
  <c r="AW13" i="12"/>
  <c r="BQ12" i="12"/>
  <c r="BP12" i="12"/>
  <c r="BO12" i="12"/>
  <c r="BH12" i="12"/>
  <c r="BG12" i="12"/>
  <c r="BF12" i="12"/>
  <c r="AY12" i="12"/>
  <c r="AX12" i="12"/>
  <c r="AW12" i="12"/>
  <c r="BQ11" i="12"/>
  <c r="BP11" i="12"/>
  <c r="BO11" i="12"/>
  <c r="BH11" i="12"/>
  <c r="BG11" i="12"/>
  <c r="BF11" i="12"/>
  <c r="AY11" i="12"/>
  <c r="AX11" i="12"/>
  <c r="AW11" i="12"/>
  <c r="BQ10" i="12"/>
  <c r="BP10" i="12"/>
  <c r="BO10" i="12"/>
  <c r="BH10" i="12"/>
  <c r="BG10" i="12"/>
  <c r="BF10" i="12"/>
  <c r="AY10" i="12"/>
  <c r="AX10" i="12"/>
  <c r="AW10" i="12"/>
  <c r="BQ9" i="12"/>
  <c r="BP9" i="12"/>
  <c r="BO9" i="12"/>
  <c r="BH9" i="12"/>
  <c r="BG9" i="12"/>
  <c r="BF9" i="12"/>
  <c r="AY9" i="12"/>
  <c r="AX9" i="12"/>
  <c r="AW9" i="12"/>
  <c r="BQ8" i="12"/>
  <c r="BP8" i="12"/>
  <c r="BO8" i="12"/>
  <c r="BH8" i="12"/>
  <c r="BG8" i="12"/>
  <c r="BF8" i="12"/>
  <c r="AY8" i="12"/>
  <c r="AX8" i="12"/>
  <c r="AW8" i="12"/>
  <c r="AM7" i="12"/>
  <c r="AL7" i="12"/>
  <c r="AK7" i="12"/>
  <c r="D502" i="1"/>
  <c r="D463" i="1"/>
  <c r="D237" i="1"/>
  <c r="D31" i="1"/>
  <c r="D466" i="1"/>
  <c r="D197" i="1"/>
  <c r="D205" i="1"/>
  <c r="D200" i="1"/>
  <c r="D199" i="1"/>
  <c r="D198" i="1"/>
  <c r="D219" i="1"/>
  <c r="D93" i="1"/>
  <c r="D85" i="1"/>
  <c r="D464" i="1"/>
  <c r="D137" i="1"/>
  <c r="D135" i="1"/>
  <c r="D134" i="1"/>
  <c r="D133" i="1"/>
  <c r="D132" i="1"/>
  <c r="D124" i="1"/>
  <c r="D123" i="1"/>
  <c r="D122" i="1"/>
  <c r="D121" i="1"/>
  <c r="D210" i="1"/>
  <c r="D209" i="1"/>
  <c r="D208" i="1"/>
  <c r="D207" i="1"/>
  <c r="D64" i="1"/>
  <c r="D63" i="1"/>
  <c r="D474" i="1"/>
  <c r="D395" i="1"/>
  <c r="G16" i="11"/>
  <c r="G87" i="10"/>
  <c r="BQ37" i="12"/>
  <c r="BF37" i="12"/>
  <c r="BQ53" i="12"/>
  <c r="BP37" i="12"/>
  <c r="BF53" i="12"/>
  <c r="BG53" i="12"/>
  <c r="AY7" i="12"/>
  <c r="BH35" i="12"/>
  <c r="AY48" i="12"/>
  <c r="AW43" i="12"/>
  <c r="AX43" i="12"/>
  <c r="BO53" i="12"/>
  <c r="BP53" i="12"/>
  <c r="BO21" i="12"/>
  <c r="BP21" i="12"/>
  <c r="AW7" i="12"/>
  <c r="AY53" i="12"/>
  <c r="AX7" i="12"/>
  <c r="BO37" i="12"/>
  <c r="BF63" i="12"/>
  <c r="BO63" i="12"/>
  <c r="BG63" i="12"/>
  <c r="BF58" i="12"/>
  <c r="BG58" i="12"/>
  <c r="BF48" i="12"/>
  <c r="BG48" i="12"/>
  <c r="BQ48" i="12"/>
  <c r="BH48" i="12"/>
  <c r="BF43" i="12"/>
  <c r="BP43" i="12"/>
  <c r="BQ41" i="12"/>
  <c r="BP35" i="12"/>
  <c r="AY35" i="12"/>
  <c r="BF27" i="12"/>
  <c r="BP27" i="12"/>
  <c r="AY63" i="12"/>
  <c r="BH63" i="12"/>
  <c r="BQ63" i="12"/>
  <c r="AM58" i="12"/>
  <c r="BG21" i="12"/>
  <c r="BF41" i="12"/>
  <c r="BO48" i="12"/>
  <c r="AY43" i="12"/>
  <c r="BO7" i="12"/>
  <c r="BH21" i="12"/>
  <c r="BG37" i="12"/>
  <c r="BG41" i="12"/>
  <c r="BP48" i="12"/>
  <c r="BP7" i="12"/>
  <c r="AW21" i="12"/>
  <c r="BH37" i="12"/>
  <c r="BH41" i="12"/>
  <c r="BH53" i="12"/>
  <c r="AK66" i="12"/>
  <c r="BO27" i="12"/>
  <c r="BO35" i="12"/>
  <c r="AW37" i="12"/>
  <c r="AW41" i="12"/>
  <c r="BO43" i="12"/>
  <c r="AW53" i="12"/>
  <c r="BO58" i="12"/>
  <c r="BP63" i="12"/>
  <c r="BQ64" i="12"/>
  <c r="AL66" i="12"/>
  <c r="BF7" i="12"/>
  <c r="AY21" i="12"/>
  <c r="AX37" i="12"/>
  <c r="AX41" i="12"/>
  <c r="AX53" i="12"/>
  <c r="BP58" i="12"/>
  <c r="AM66" i="12"/>
  <c r="BQ27" i="12"/>
  <c r="BQ35" i="12"/>
  <c r="BQ43" i="12"/>
  <c r="BH7" i="12"/>
  <c r="AY27" i="12"/>
  <c r="AX21" i="12"/>
  <c r="BG7" i="12"/>
  <c r="BG35" i="12"/>
  <c r="AY64" i="12"/>
  <c r="BQ7" i="12"/>
  <c r="BG27" i="12"/>
  <c r="BG43" i="12"/>
  <c r="AW56" i="12"/>
  <c r="AX56" i="12"/>
  <c r="BP66" i="12"/>
  <c r="AX66" i="12"/>
  <c r="BG66" i="12"/>
  <c r="BQ66" i="12"/>
  <c r="AY66" i="12"/>
  <c r="BH66" i="12"/>
  <c r="BO66" i="12"/>
  <c r="AW66" i="12"/>
  <c r="BF66" i="12"/>
  <c r="BH58" i="12"/>
  <c r="BQ58" i="12"/>
  <c r="AY58" i="12"/>
</calcChain>
</file>

<file path=xl/sharedStrings.xml><?xml version="1.0" encoding="utf-8"?>
<sst xmlns="http://schemas.openxmlformats.org/spreadsheetml/2006/main" count="6823" uniqueCount="591">
  <si>
    <t>Jaar</t>
  </si>
  <si>
    <t>Q</t>
  </si>
  <si>
    <t>Omschrijving</t>
  </si>
  <si>
    <t>Bedrag</t>
  </si>
  <si>
    <t>In/Out</t>
  </si>
  <si>
    <t>Niv #1</t>
  </si>
  <si>
    <t>Niv #2</t>
  </si>
  <si>
    <t>Soort boeking</t>
  </si>
  <si>
    <t>Beleidsplan</t>
  </si>
  <si>
    <t>Opmerkingen</t>
  </si>
  <si>
    <t>Feedback FinCom</t>
  </si>
  <si>
    <t>Feedback BO</t>
  </si>
  <si>
    <t>Goedkeuring</t>
  </si>
  <si>
    <t>Prioriteit</t>
  </si>
  <si>
    <t>Q1</t>
  </si>
  <si>
    <t>Afschrijvingen</t>
  </si>
  <si>
    <t>Uitgaven</t>
  </si>
  <si>
    <t>Algemene rekeningen</t>
  </si>
  <si>
    <t>AAF</t>
  </si>
  <si>
    <t>Afschrijving</t>
  </si>
  <si>
    <t>Ja</t>
  </si>
  <si>
    <t>OK mits aanpassing</t>
  </si>
  <si>
    <t>Definitieve goedkeuring</t>
  </si>
  <si>
    <t>Q2</t>
  </si>
  <si>
    <t>Q3</t>
  </si>
  <si>
    <t>Q4</t>
  </si>
  <si>
    <t>Digitalisering - Umpire - Forfaitair</t>
  </si>
  <si>
    <t>Verplaatsingsonkosten</t>
  </si>
  <si>
    <t>ABO</t>
  </si>
  <si>
    <t>Variabele kost</t>
  </si>
  <si>
    <t>OK zonder aanpassing</t>
  </si>
  <si>
    <t>JAAR</t>
  </si>
  <si>
    <t>Kosten werking BO</t>
  </si>
  <si>
    <t>Organisatie activiteiten AV en BAV</t>
  </si>
  <si>
    <t>Organisatie beleidsdag</t>
  </si>
  <si>
    <t>Voorstel tot schrapping</t>
  </si>
  <si>
    <t>Geschrapt</t>
  </si>
  <si>
    <t>Goed bestuur - Uitvoeren van risico-analyse van huidige inkomsten en identificeren van gebieden voor diversificatie</t>
  </si>
  <si>
    <t>Benaderen van potentiële sponsors met op maat gemaakte voorstellen en presentatie die de voordelen van samenwerking met Badminton Vlaanderen benadrukken</t>
  </si>
  <si>
    <t>Goed bestuur - Uitvoeren van marktonderzoek om potentiële partners te identificeren</t>
  </si>
  <si>
    <t>Goed bestuur</t>
  </si>
  <si>
    <t>Lidgeld clubs</t>
  </si>
  <si>
    <t>Inkomsten</t>
  </si>
  <si>
    <t>ACL</t>
  </si>
  <si>
    <t>Lidgeld</t>
  </si>
  <si>
    <t>Licenties clubs</t>
  </si>
  <si>
    <t>Bureaumateriaal DC</t>
  </si>
  <si>
    <t>ADC</t>
  </si>
  <si>
    <t xml:space="preserve">Huur DC </t>
  </si>
  <si>
    <t>Vaste kost</t>
  </si>
  <si>
    <t>Gas/Elektriciteit</t>
  </si>
  <si>
    <t>Onderhoud DC</t>
  </si>
  <si>
    <t>FinCom</t>
  </si>
  <si>
    <t>AFIN</t>
  </si>
  <si>
    <t>Revisor</t>
  </si>
  <si>
    <t>SBB opvolging</t>
  </si>
  <si>
    <t>Intresten Spaarrekening</t>
  </si>
  <si>
    <t>Inkomsten varia</t>
  </si>
  <si>
    <t>Intresten termijn rekening</t>
  </si>
  <si>
    <t>Roerende voorheffing intresten termijn rekening</t>
  </si>
  <si>
    <t>Patrimoniumtaks</t>
  </si>
  <si>
    <t>Jaarlijks organiseert Badminton Vlaanderen 2 opleidingen voor Club-API's</t>
  </si>
  <si>
    <t>AINT</t>
  </si>
  <si>
    <t>Inschrijving</t>
  </si>
  <si>
    <t>Jaarlijks organiseert Badminton Vlaanderen een uitwisselingsmoment voor Club-API's</t>
  </si>
  <si>
    <t>Jaarlijks organiseert Badminton Vlaanderen 2 bijscholingen omtrent een bepaald thema</t>
  </si>
  <si>
    <t>Jaarlijks organiseren we een workshop voor clubbestuurders en Club-API's omtrent het opstellen en implementeren van een integriteitsbeleid</t>
  </si>
  <si>
    <t>Jaarlijks krijgt elke club een integriteitslabel op basis van hun verwezenlijkingen</t>
  </si>
  <si>
    <t>De Ethische Commissie ontwikkelt in samenspraak met federatie-API het integriteitsbeleid</t>
  </si>
  <si>
    <t>Badminton Vlaanderen voorziet een toegankelijke meldingsprocedure voor alle actoren</t>
  </si>
  <si>
    <t>Badminton Vlaanderen zorgt voor een continu aanbod van minstens 3 federatie API's</t>
  </si>
  <si>
    <t>Jaarlijks volgt elke federatie-API minstens 1 uitwisselingsmoment</t>
  </si>
  <si>
    <t>5 clubs ondersteunen met opstellen integriteitsbeleid (door Federatie API of andere externe persoon)</t>
  </si>
  <si>
    <t>Ontwikkelen van educatief materiaal die onze clubs informeren over deze kwesties (integriteit)</t>
  </si>
  <si>
    <t>Jaarlijks organiseert Badminton Vlaanderen 1 bijscholing omtrent een bepaald thema</t>
  </si>
  <si>
    <t xml:space="preserve">Badminton Vlaanderen biedt samen met partner verschillende vormingsopties aan voor clubs </t>
  </si>
  <si>
    <t xml:space="preserve">Extra externe ondersteuning integriteitswerking </t>
  </si>
  <si>
    <t>Loonkost</t>
  </si>
  <si>
    <t>ja</t>
  </si>
  <si>
    <t>Lidgeld Sportieq</t>
  </si>
  <si>
    <t>Nee</t>
  </si>
  <si>
    <t>AP</t>
  </si>
  <si>
    <t>Woonwerkverkeer</t>
  </si>
  <si>
    <t>Maaltijdcheque personeel</t>
  </si>
  <si>
    <t>Vakantiegeld personeel</t>
  </si>
  <si>
    <t>Eindejaarspremie personeel</t>
  </si>
  <si>
    <t>Subsidie Vlaamse gemeenschap</t>
  </si>
  <si>
    <t>Subsidie</t>
  </si>
  <si>
    <t>Sociale Maribel</t>
  </si>
  <si>
    <t>Partena</t>
  </si>
  <si>
    <t>Premed</t>
  </si>
  <si>
    <t>Jobstudent</t>
  </si>
  <si>
    <t>Subsidie loon topsport</t>
  </si>
  <si>
    <t>Verplaatsingen personeel</t>
  </si>
  <si>
    <t>Trein</t>
  </si>
  <si>
    <t>Inkomsten G-sport Vlaanderen, loonkost Raf</t>
  </si>
  <si>
    <t>Voorschot subsidie provinciale verenigingen</t>
  </si>
  <si>
    <t>APROV</t>
  </si>
  <si>
    <t>Subsidie provinciale verenigingen</t>
  </si>
  <si>
    <t>GSM/Microsoft/Telefonie/Internet</t>
  </si>
  <si>
    <t>ASOF</t>
  </si>
  <si>
    <t>IT Ondersteuning</t>
  </si>
  <si>
    <t>Ledenbeheer Twizzit</t>
  </si>
  <si>
    <t>Nieuwe ontwikkelingen Twizzit (vb. Dashboard)</t>
  </si>
  <si>
    <t>Uitleningen clubs</t>
  </si>
  <si>
    <t>AUD</t>
  </si>
  <si>
    <t>Aankoop materiaal</t>
  </si>
  <si>
    <t>Huur opslagplaats</t>
  </si>
  <si>
    <t>Licentie webshop uitleendienst</t>
  </si>
  <si>
    <t>Verzekering Q1</t>
  </si>
  <si>
    <t>AVERZ</t>
  </si>
  <si>
    <t>Verzekering Q2</t>
  </si>
  <si>
    <t>Verzekering Q3</t>
  </si>
  <si>
    <t>Verzekering Q4</t>
  </si>
  <si>
    <t>Kost minibussen (onderhoud/brandstof)</t>
  </si>
  <si>
    <t>AVOE</t>
  </si>
  <si>
    <t>Leasing bedrijfswagen</t>
  </si>
  <si>
    <t>Belastingen busjes</t>
  </si>
  <si>
    <t>Verzekering busjes</t>
  </si>
  <si>
    <t>Lange termijnsparen</t>
  </si>
  <si>
    <t>Sponsoring</t>
  </si>
  <si>
    <t>AW</t>
  </si>
  <si>
    <t>Subsidie Sport Vlaanderen</t>
  </si>
  <si>
    <t>Drank DC/Topsport</t>
  </si>
  <si>
    <t>Waardering</t>
  </si>
  <si>
    <t>Teambuilding personeel</t>
  </si>
  <si>
    <t>Bijdragen KBBF, BEC,…</t>
  </si>
  <si>
    <t>Kwaliteitsbewaking rankingssysteem</t>
  </si>
  <si>
    <t>Competitief gedeelte</t>
  </si>
  <si>
    <t>CAW</t>
  </si>
  <si>
    <t>Technische commissie</t>
  </si>
  <si>
    <t>Competitie - boetes</t>
  </si>
  <si>
    <t>CCOM</t>
  </si>
  <si>
    <t>Competitie - inschrijvingen</t>
  </si>
  <si>
    <t>Investering badman.app, uitwerken nieuwe modules</t>
  </si>
  <si>
    <t>Investering</t>
  </si>
  <si>
    <t>Synchronisatiekosten Badman x toernooi.nl</t>
  </si>
  <si>
    <t>CSOF</t>
  </si>
  <si>
    <t>Service level agreement (SLA) PandaPanda + hosting</t>
  </si>
  <si>
    <t>Tournament software (database, API's, ranking, competities, tornooien)</t>
  </si>
  <si>
    <t>Competities provincies</t>
  </si>
  <si>
    <t>Software-licenties competitie, tornooien</t>
  </si>
  <si>
    <t>Tornooien - inschrijvingen</t>
  </si>
  <si>
    <t>CTOR</t>
  </si>
  <si>
    <t>Vrijwilligersvergoedingen officials - Umpire - Dagvergoedingen 1 dag - Extra officials op uitzonderlijke momenten (bv. competitiematch met problemen)
2 momenten met 1 referee en 3 umpires</t>
  </si>
  <si>
    <t>CWFC</t>
  </si>
  <si>
    <t xml:space="preserve">Vrijwilligersvergoedingen officials - Referee - Dagvergoedingen 1 dag - </t>
  </si>
  <si>
    <t xml:space="preserve">Verplaatsingskosten officials - Umpire - Verplaatsingskosten - </t>
  </si>
  <si>
    <t>Vrijwilligersvergoedingen officials - Referee - Dagvergoedingen 3 dagen - Officials IPJO wordt door Badminton Vlaanderen gedragen (beslissing BO)</t>
  </si>
  <si>
    <t>Verplaatsingskosten officials - Referee - Verplaatsingskosten - Officials IPJO wordt door Badminton Vlaanderen gedragen (beslissing BO)</t>
  </si>
  <si>
    <t>Vrijwilligersvergoedingen officials - Umpire - Dagvergoedingen 1 dag - Officials IPJO wordt door Badminton Vlaanderen gedragen (beslissing BO)</t>
  </si>
  <si>
    <t>Vrijwilligersvergoedingen officials - Umpire - Dagvergoedingen 2 dagen - Officials IPJO wordt door Badminton Vlaanderen gedragen (beslissing BO)</t>
  </si>
  <si>
    <t>Verplaatsingskosten officials - Umpire - Verplaatsingskosten - Officials IPJO wordt door Badminton Vlaanderen gedragen (beslissing BO)</t>
  </si>
  <si>
    <t>Verblijfskosten officials - Overnachtingen - Enkele kamer per nacht - Officials IPJO wordt door Badminton Vlaanderen gedragen (beslissing BO)</t>
  </si>
  <si>
    <t>Verblijfskosten officials - Overnachtingen - Dubbele kamer per nacht - Officials IPJO wordt door Badminton Vlaanderen gedragen (beslissing BO)</t>
  </si>
  <si>
    <t>Verplaatsingskosten officials - Referee - Verplaatsingskosten &gt; 70 km - Verplaatsingen referee &gt; 70 km, tornooien met verre verplaatsing (ca. 15 tornooien)</t>
  </si>
  <si>
    <t>Digitalisering - Umpire - Forfaitair - 10 tablethouder + 2 schermen (afschrijving 3 jaar) =&gt; in post afschrijvingen</t>
  </si>
  <si>
    <t>Verplaatsingskosten officials - Referee - Verplaatsingskosten - Verpl.kosten referee &gt; 50 km (1/2 v/d tornooien, 30 km enkel extra, kmvergoeding 2024 verhoogd met 5%)</t>
  </si>
  <si>
    <t>Digitalisering - Official - Twizzit platform - Opbouwen opvolgingsplatform (Twizzit) op volgen duties, kalender, verplichtingen…</t>
  </si>
  <si>
    <t>Verplaatsingskosten officials - Umpire - Verplaatsingskosten - 300€ per buitenlands tornooi (max. 3) voor 8 umpires</t>
  </si>
  <si>
    <t>Verplaatsingskosten officials - Lijnrechter - Verplaatsingskosten - 100€ per buitenlands tornooi (max. 3) voor 8 lijnrechters</t>
  </si>
  <si>
    <t>Travel grant Badminton Europe - Umpire - Verplaatsingskosten - 250€ travel grant (2 per jaar) voor buitenlandse kampioenschappen voor 2 umpires</t>
  </si>
  <si>
    <t>Verplaatsingen - Official - Verplaatsingskosten - Vergaderingen WFC: 5 keer per jaar voor 6 leden (1 keer online)</t>
  </si>
  <si>
    <t>Verplaatsingen - Referee - Verplaatsingskosten - Vergadering Werkgroep Referee: 2 keer per jaar voor 4 leden (2 keer online)</t>
  </si>
  <si>
    <t>Verplaatsingen - Referee - Verplaatsingskosten - Vergadering Werkgroep BUP: 2 keer per jaar voor 4 leden (2 keer online)</t>
  </si>
  <si>
    <t>Promotionele acties - Official - Forfaitair - Affiches, flyers, banners, tossmunten, …</t>
  </si>
  <si>
    <t>Travel grant Badminton Europe - Umpire - Verplaatsingskosten</t>
  </si>
  <si>
    <t>Digitalisering - Official - Twizzit platform</t>
  </si>
  <si>
    <t>Vrijwilligersvergoedingen officials - Umpire - Dagvergoedingen 1 dag</t>
  </si>
  <si>
    <t>Vrijwilligersvergoedingen officials - Referee - Dagvergoedingen 1 dag</t>
  </si>
  <si>
    <t>Verplaatsingskosten officials - Umpire - Verplaatsingskosten</t>
  </si>
  <si>
    <t>Verplaatsingskosten officials - Referee - Verplaatsingskosten</t>
  </si>
  <si>
    <t>Verplaatsingskosten officials - Lijnrechter - Verplaatsingskosten</t>
  </si>
  <si>
    <t>Verplaatsingen - Official - Verplaatsingskosten</t>
  </si>
  <si>
    <t>Verplaatsingen - Referee - Verplaatsingskosten</t>
  </si>
  <si>
    <t>Promotionele acties - Official - Forfaitair</t>
  </si>
  <si>
    <t>Aankleding events</t>
  </si>
  <si>
    <t>Events</t>
  </si>
  <si>
    <t>EAW</t>
  </si>
  <si>
    <t>Event Support Team onkosten</t>
  </si>
  <si>
    <t>Verkennende gesprekken nieuwe locatie YBI + int. parabadmintontornooi</t>
  </si>
  <si>
    <t>Voorzien livestream op BK Elite en VK</t>
  </si>
  <si>
    <t>Opstellen draaiboek organisatie EK + verkennende gesprekken locatie</t>
  </si>
  <si>
    <t>Contactmomenten overleg inter. Parabadmintontornooi</t>
  </si>
  <si>
    <t>Event Support Team + aankleding events</t>
  </si>
  <si>
    <t>Verkennende gesprekken EK Elite + int. parabadmintontornooi</t>
  </si>
  <si>
    <t>Voorzien livestream op BK en VK</t>
  </si>
  <si>
    <t>Inkomgeld</t>
  </si>
  <si>
    <t>EBKE</t>
  </si>
  <si>
    <t>Inschrijvingsgeld</t>
  </si>
  <si>
    <t>Vrijwilligersvergoedingen officials - Umpire - Dagvergoedingen 2 dagen</t>
  </si>
  <si>
    <t>Vrijwilligersvergoedingen officials - Referee - Dagvergoedingen 3 dagen</t>
  </si>
  <si>
    <t>Vrijwilligersvergoedingen officials - lijnrechter - Dagvergoedingen 1 dag</t>
  </si>
  <si>
    <t>Verblijfskosten officials - Overnachtingen - Enkele kamer per nacht</t>
  </si>
  <si>
    <t>Verblijfskosten officials - Overnachtingen - Dubbele kamer per nacht</t>
  </si>
  <si>
    <t>Algemene organisatiekosten</t>
  </si>
  <si>
    <t>Catering</t>
  </si>
  <si>
    <t>Promotiekosten en drukwerk</t>
  </si>
  <si>
    <t>Fotograaf/videograaf</t>
  </si>
  <si>
    <t>Subsidie club</t>
  </si>
  <si>
    <t>EBKG</t>
  </si>
  <si>
    <t>Vrijwilligersvergoedingen officials - Referee - Dagvergoedingen 2 dagen</t>
  </si>
  <si>
    <t>EBKJ</t>
  </si>
  <si>
    <t>EBKS</t>
  </si>
  <si>
    <t>EVK</t>
  </si>
  <si>
    <t>Vrijwilligersvergoedingen officials - Lijnrechter - Dagvergoedingen 1 dag</t>
  </si>
  <si>
    <t xml:space="preserve">Externe Communicatie: PR support Yonex BI </t>
  </si>
  <si>
    <t>EYBI</t>
  </si>
  <si>
    <t>Inkomsten hotels</t>
  </si>
  <si>
    <t>Verkoop tickets + t-shirts</t>
  </si>
  <si>
    <t>Verkoop drank</t>
  </si>
  <si>
    <t>Entry fees</t>
  </si>
  <si>
    <t>Scholeninitiaties + jeugdclinics</t>
  </si>
  <si>
    <t>Sponsoring Badminton Europe</t>
  </si>
  <si>
    <t>Sponsoring overig</t>
  </si>
  <si>
    <t>Subsidies organiserende stad</t>
  </si>
  <si>
    <t>Subsidies Sport Vlaanderen</t>
  </si>
  <si>
    <t>Huur sportlocatie</t>
  </si>
  <si>
    <t>Hotels spelers</t>
  </si>
  <si>
    <t xml:space="preserve">Hotels organisatie </t>
  </si>
  <si>
    <t>Onkosten vrijwilligers</t>
  </si>
  <si>
    <t>Prijzengeld</t>
  </si>
  <si>
    <t>Subsidies Stad Leuven</t>
  </si>
  <si>
    <t>Sportoase</t>
  </si>
  <si>
    <t>Externe Communicatie: PR support BK Elite</t>
  </si>
  <si>
    <t>Externe communicatie</t>
  </si>
  <si>
    <t>XCOM</t>
  </si>
  <si>
    <t>Externe Communicatie: PR support BK G-badminton</t>
  </si>
  <si>
    <t xml:space="preserve">Externe Communicatie: Beeldendatabank </t>
  </si>
  <si>
    <t>Externe Communicatie: Ambassadeurschap</t>
  </si>
  <si>
    <t>Externe Communicatie: Winacties</t>
  </si>
  <si>
    <t>Cursus G-badminton</t>
  </si>
  <si>
    <t>G-badminton</t>
  </si>
  <si>
    <t>GAW</t>
  </si>
  <si>
    <t>Promotie G-sport</t>
  </si>
  <si>
    <t>Bijscholingen G-badminton</t>
  </si>
  <si>
    <t>Deelname BWF cursus</t>
  </si>
  <si>
    <t>Organisatie Classificatiedag</t>
  </si>
  <si>
    <t>Bijdrage Special Olympics</t>
  </si>
  <si>
    <t xml:space="preserve">Externe Communicatie: Winacties </t>
  </si>
  <si>
    <t>G.label</t>
  </si>
  <si>
    <t>GSUB</t>
  </si>
  <si>
    <t>Externe Communicatie: Visueel / Marketingmateriaal</t>
  </si>
  <si>
    <t>Externe Communicatie: Social media training</t>
  </si>
  <si>
    <t>Deelname internationale tornooien</t>
  </si>
  <si>
    <t>GTS</t>
  </si>
  <si>
    <t>Organisatie trainingen nieuwe parabadmintonners</t>
  </si>
  <si>
    <t>Externe Communicatie: Podcast</t>
  </si>
  <si>
    <t>Promotiemateriaal: inrichting cafetaria - Badminton concept Lokerse BC</t>
  </si>
  <si>
    <t>Organisatie en promotie para badminton in revalidatiecentra etc.</t>
  </si>
  <si>
    <t>Overleg werkgroep opleiding G-badminton</t>
  </si>
  <si>
    <t>Ontwikkelen cursus en zoeken naar docenten</t>
  </si>
  <si>
    <t>Deelname BWF cursussen</t>
  </si>
  <si>
    <t>Organiseren van een classificatie bijscholing in Vlaanderen</t>
  </si>
  <si>
    <t>Voorstel tot uitstel</t>
  </si>
  <si>
    <t>Organisatie bijscholing voor clubs badminton met een fysieke beperking</t>
  </si>
  <si>
    <t>Organisatie testevent Shuttle Connect</t>
  </si>
  <si>
    <t>Lets play netten</t>
  </si>
  <si>
    <t>Innovatie</t>
  </si>
  <si>
    <t>INNO</t>
  </si>
  <si>
    <t>Project</t>
  </si>
  <si>
    <t>Lets play netten promo BV</t>
  </si>
  <si>
    <t>E-commerce maandelijkse fee</t>
  </si>
  <si>
    <t>E-commerce promo Badminton NE</t>
  </si>
  <si>
    <t>E-commerce promo Badminton BV</t>
  </si>
  <si>
    <t>Airbadminton promo</t>
  </si>
  <si>
    <t>Airbadminton event</t>
  </si>
  <si>
    <t>Projectsubsidie</t>
  </si>
  <si>
    <t>E-commerce</t>
  </si>
  <si>
    <t xml:space="preserve">Airbadminton </t>
  </si>
  <si>
    <t>Airbadminton tornooi</t>
  </si>
  <si>
    <t>Ontwikkeling uitleenbox</t>
  </si>
  <si>
    <t>Inkomsten uitleenbox</t>
  </si>
  <si>
    <t>Initiatielessen voor scholen</t>
  </si>
  <si>
    <t>E-commerce beheer</t>
  </si>
  <si>
    <t>E-commerce promotie</t>
  </si>
  <si>
    <t>Initiaties in scholen, gemeentes op basis van MOEV</t>
  </si>
  <si>
    <t>Jeugdsport</t>
  </si>
  <si>
    <t>JAW</t>
  </si>
  <si>
    <t>Bamito</t>
  </si>
  <si>
    <t>Ontwikkeling voorbeeldlessen LO</t>
  </si>
  <si>
    <t>Opstarten jeugdwerkingstraject</t>
  </si>
  <si>
    <t>J.commissie</t>
  </si>
  <si>
    <t>Let's play netten</t>
  </si>
  <si>
    <t>Shuttlekids</t>
  </si>
  <si>
    <t>JSHK</t>
  </si>
  <si>
    <t>Plaatsingskost</t>
  </si>
  <si>
    <t>Let's play netten plaatsen</t>
  </si>
  <si>
    <t>Let's play netten promo</t>
  </si>
  <si>
    <t>J.label</t>
  </si>
  <si>
    <t>JSUB</t>
  </si>
  <si>
    <t xml:space="preserve"> </t>
  </si>
  <si>
    <t xml:space="preserve">Airbadminton tornooi organisatie </t>
  </si>
  <si>
    <t>Airbadmintoninitiaties scholen en gemeentes</t>
  </si>
  <si>
    <t>Inkomsten uitleenboxen</t>
  </si>
  <si>
    <t>Uitbreiden boxen Airbadminton</t>
  </si>
  <si>
    <t>Beheren uitleenboxen</t>
  </si>
  <si>
    <t>YBJMC Verplaatsingen</t>
  </si>
  <si>
    <t>JYBJMC</t>
  </si>
  <si>
    <t>YBJMC Nationale loterij</t>
  </si>
  <si>
    <t>YBJMC terugbetaling kosten</t>
  </si>
  <si>
    <t>YBJMC Materiaal</t>
  </si>
  <si>
    <t>Uitwerken en uitvoeren communicatieplan en leerkrachten in contact brengen met het lessenpakket</t>
  </si>
  <si>
    <t>Changetraject met minstens 5 bestaande jeugdwerkingen op basis van dit model</t>
  </si>
  <si>
    <t>Samenstellen van een focusgroep en evalueren van het huidige tornooilandschap</t>
  </si>
  <si>
    <t>J-label</t>
  </si>
  <si>
    <t>YBJMC verplaatsingskosten</t>
  </si>
  <si>
    <t>YBMC Nationale Loterij</t>
  </si>
  <si>
    <t>Programma gerelateerde sportwet omkadering (SV)</t>
  </si>
  <si>
    <t>Topsport</t>
  </si>
  <si>
    <t>OPBAD1</t>
  </si>
  <si>
    <t>Sportmaterialen (SV)</t>
  </si>
  <si>
    <t>Deelname aan nat- en internationale tornooien (Ouders)</t>
  </si>
  <si>
    <t>Tornooi ondersteuning (SV)</t>
  </si>
  <si>
    <t>Huur infrastructuur (SV)</t>
  </si>
  <si>
    <t>Trainings bijdrage spelers TSS (ouders)</t>
  </si>
  <si>
    <t>Bijdrage sparring (ouders)</t>
  </si>
  <si>
    <t>Programma talent groep TSD (ouders)</t>
  </si>
  <si>
    <t>Badmintoncentra</t>
  </si>
  <si>
    <t>Deelname aan nat- en internationale tornooien en stage coaches</t>
  </si>
  <si>
    <t>Deelname aan nat- en internationale tornooien en stage spelers</t>
  </si>
  <si>
    <t>Shuttles</t>
  </si>
  <si>
    <t>Zaalhuur KU Leuven</t>
  </si>
  <si>
    <t>Programma Talent groep TSD</t>
  </si>
  <si>
    <t>Krachttrainer</t>
  </si>
  <si>
    <t>Krachtkosten</t>
  </si>
  <si>
    <t>YBMC Terugbetaling kosten</t>
  </si>
  <si>
    <t>Professionalisering: Reputatiemanagement/ Workshop / Opleiding - Cameratraining</t>
  </si>
  <si>
    <t>Professionalisering</t>
  </si>
  <si>
    <t>PBO</t>
  </si>
  <si>
    <t>Bijscholingen bestuur</t>
  </si>
  <si>
    <t>Bijscholingen personeel</t>
  </si>
  <si>
    <t xml:space="preserve">Organisatie van 3 initiatorcursussen </t>
  </si>
  <si>
    <t>PBT</t>
  </si>
  <si>
    <t>Organisatie van 1 instructeurcursus</t>
  </si>
  <si>
    <t>Trainingsgelden Elite sparring</t>
  </si>
  <si>
    <t>OPBAD2</t>
  </si>
  <si>
    <t>Programma Elite tornooien en stages spelers</t>
  </si>
  <si>
    <t>Programma Elite tornooien en stages coaches</t>
  </si>
  <si>
    <t>Programma gerelateerde sportwet omkadering</t>
  </si>
  <si>
    <t>Zaalhuur KU Leuven Elite</t>
  </si>
  <si>
    <t>Krachtkosten Elite</t>
  </si>
  <si>
    <t>Jaarlijkse docentenbijscholing en evaluatiemeeting</t>
  </si>
  <si>
    <t>Digitalisering trainerscursussen</t>
  </si>
  <si>
    <t>Schrijven visietekst A</t>
  </si>
  <si>
    <t>Schrijven universele leerlijnen en doelstellingen jeugdmodel</t>
  </si>
  <si>
    <t>Netwerkevent op Yonex Belgian International</t>
  </si>
  <si>
    <t>Correctiefactor opmerking budget</t>
  </si>
  <si>
    <t>POFF</t>
  </si>
  <si>
    <t>Teambuilding - Teambuilding - Forfaitair - Teambuilding of extra activiteit op de kaderdag</t>
  </si>
  <si>
    <t>Teambuilding - Teambuilding - Forfaitair - Bijdrage aperitief en diner op de kaderdag</t>
  </si>
  <si>
    <t>Verplaatsingskosten officials - Referee - Verplaatsingskosten - 3de ref JOT intro in buitenlandse tornooien (Jurgen in 2026)</t>
  </si>
  <si>
    <t>Verblijfskosten officials - Overnachtingen - Enkele kamer per nacht - 3de ref JOT intro in buitenlandse tornooien (Jurgen in 2026)</t>
  </si>
  <si>
    <t>Huur vergaderzalen - Referee - Huur zaal 5 pers. 1 dag - Opleiding WG referees</t>
  </si>
  <si>
    <t>Organisatie van 3 initiatorcursussen</t>
  </si>
  <si>
    <t>Organisatie 1 instructeur cursus</t>
  </si>
  <si>
    <t>Docentenbestand up to date houden en betrekken via bijscholing</t>
  </si>
  <si>
    <t>Oprichten focusgroep jeugdontwikkelingsprogramma's en topsort</t>
  </si>
  <si>
    <t>Catering - Referee - Broodjes en drank - Broodjes bij theorieopleiding (5) + stagetornooien (3) voor 3 kandidaten</t>
  </si>
  <si>
    <t>Vergoeding lesgevers - Referee - Dagvergoedingen 2 dagen - Opleiding WG referees (5 lesdagen)</t>
  </si>
  <si>
    <t>Verplaatsingskosten lesgevers - Referee - Verplaatsingskosten - Opleiding WG referees (5 lesdagen)</t>
  </si>
  <si>
    <t>Vergoeding lesgevers - Referee - Dagvergoedingen 1 dag - Opleiding WG referees (2 evaluatiedagen (5 referees))</t>
  </si>
  <si>
    <t>Verplaatsingskosten lesgevers - Referee - Verplaatsingskosten - Opleiding WG referees (2 evaluatiedagen (5 referees))</t>
  </si>
  <si>
    <t>Vergoeding opvolging officials - Referee - Dagvergoedingen 1 dag - 3 tornooien (3 kandidaten) voor 2 referees</t>
  </si>
  <si>
    <t>Verplaatsingen opvolging officials - Referee - Verplaatsingskosten - 3 tornooien (3 kandidaten) voor 2 referees</t>
  </si>
  <si>
    <t xml:space="preserve">Vergoeding opvolging officials - Referee - Dagvergoedingen 3 dagen - 2 tornooien (3 dagen) telkens 1 referee (voorbereiding buitenland (JOT/YBI)) </t>
  </si>
  <si>
    <t xml:space="preserve">Verplaatsingen opvolging officials - Referee - Verplaatsingskosten - 2 tornooien (3 dagen) telkens 1 referee (voorbereiding buitenland (JOT/YBI)) </t>
  </si>
  <si>
    <t>Verplaatsingskosten officials - Referee - Verplaatsingskosten - Stagetornooien als deputy-referee (2 kandidaten - Leni 2, Koen 2)</t>
  </si>
  <si>
    <t>Huur vergaderzalen - Umpire - Huur zaal 10 pers. 1 dag - Opleiding umpires theorie (2 lesdagen)</t>
  </si>
  <si>
    <t>Catering - Umpire - Broodjes en drank - Broodjes bij theorieopleiding (2) + trechterdagen (3) voor 10 kandidaten en lesgevers</t>
  </si>
  <si>
    <t>Vergoeding lesgevers - Umpire - Dagvergoedingen 3 dagen - Opleiding umpires theorie (2 lesdagen)</t>
  </si>
  <si>
    <t>Verplaatsingskosten lesgevers - Umpire - Verplaatsingskosten - Opleiding umpires theorie (2 lesdagen)</t>
  </si>
  <si>
    <t>Vergoeding opvolging officials - Umpire - Dagvergoedingen 1 dag - Opvolging 2 trechterdagen (5 umpires)</t>
  </si>
  <si>
    <t>Verplaatsingen opvolging officials - Umpire - Verplaatsingskosten - Opvolging 2 trechterdagen (5 umpires)</t>
  </si>
  <si>
    <t>Verplaatsingen opleiding BE - Umpire - Verplaatsingskosten - Opvolging nieuwe kandidaten BE in buitenland (omringende landen)</t>
  </si>
  <si>
    <t>Huur vergaderzalen - Wedstrijdleider - Huur zaal 30 pers. 1 avond - Opleiding wedstrijdleiders - Volledig online</t>
  </si>
  <si>
    <t>Vergoeding lesgevers - Wedstrijdleider - Dagvergoedingen 3 dagen - Opleiding wedstrijdleiders (1 lesdag + examen + verbeteren), vnl digitaal</t>
  </si>
  <si>
    <t>Verplaatsingskosten lesgevers - Wedstrijdleider - Verplaatsingskosten - Opleiding wedstrijdleiders (1 lesdag + examen), vnl digitaal</t>
  </si>
  <si>
    <t>Catering - Wedstrijdleider - Drankje - Drankje bij de examenmomenten (15), 30 kandidaten</t>
  </si>
  <si>
    <t>Verblijfskosten officials - Overnachtingen - Enkele kamer per nacht - 6 overnachtingen - stagetornooien als deputy-referee (2 kandidaten - Leni 2, Koen 2)</t>
  </si>
  <si>
    <t>Digitalisering - Official - Forfaitair - Licenties, BTS ondersteuning, softwareontwikkeling</t>
  </si>
  <si>
    <t>Digitalisering - Wedstrijdleider - Forfaitair - Opleidingsplatform wedstrijdleiders</t>
  </si>
  <si>
    <t>Inschrijving - Umpire - Inschrijvingsgeld - Inschrijvingsgeld opleiding umpires</t>
  </si>
  <si>
    <t>Inschrijving - Referee - Inschrijvingsgeld - Inschrijvingsgeld opleiding referees</t>
  </si>
  <si>
    <t>Inschrijving - Wedstrijdleider - Inschrijvingsgeld - Inschrijvingsgeld opleiding wedstrijdleiders (40 kand. 2x per jaar)</t>
  </si>
  <si>
    <t>Analyse - Jeugdofficial - Analyse - Jeugdofficials: Analyseren van de behoeften binnen de verschillende doelgroepen</t>
  </si>
  <si>
    <t>Jeugdbeleid - Jeugdofficial - Jeugdbeleid - Jeugdofficials: Ontwikkelen van een geintegreerd jeugdbeleid binnen de algemene werking van Badminton Vlaanderen</t>
  </si>
  <si>
    <t>Onderhoudskost Leerplatform</t>
  </si>
  <si>
    <t>Opleiding - Jeugdofficial - Opleiding module 1 - Jeugdofficials: Opstarten van module 1 van opleidingsprogramma</t>
  </si>
  <si>
    <t>Opleiding - Jeugdofficial - Opleiding module 2 - Jeugdofficials: Opstarten van module 2 van opleidingsprogramma</t>
  </si>
  <si>
    <t>PSUB</t>
  </si>
  <si>
    <t xml:space="preserve">Herschrijven Trainer B cursus </t>
  </si>
  <si>
    <t>Docentenbestand up tot date houden en nieuwe docenten bereiken</t>
  </si>
  <si>
    <t>Dag van de badmintontrainer</t>
  </si>
  <si>
    <t>Inschrijving - Umpire - Inschrijvingsgeld</t>
  </si>
  <si>
    <t>Inschrijving - Referee - Inschrijvingsgeld</t>
  </si>
  <si>
    <t>Inschrijving - Wedstrijdleider - Inschrijvingsgeld</t>
  </si>
  <si>
    <t>Teambuilding - Teambuilding - Forfaitair</t>
  </si>
  <si>
    <t>Huur vergaderzalen - Referee - Huur zaal 5 pers. 1 dag</t>
  </si>
  <si>
    <t>Catering - Referee - Broodjes en drank</t>
  </si>
  <si>
    <t>Vergoeding lesgevers - Referee - Dagvergoedingen 2 dagen</t>
  </si>
  <si>
    <t>Verplaatsingskosten lesgevers - Referee - Verplaatsingskosten</t>
  </si>
  <si>
    <t>Vergoeding lesgevers - Referee - Dagvergoedingen 1 dag</t>
  </si>
  <si>
    <t>Vergoeding opvolging officials - Referee - Dagvergoedingen 1 dag</t>
  </si>
  <si>
    <t>Verplaatsingen opvolging officials - Referee - Verplaatsingskosten</t>
  </si>
  <si>
    <t>Vergoeding opvolging officials - Referee - Dagvergoedingen 3 dagen</t>
  </si>
  <si>
    <t>Huur vergaderzalen - Umpire - Huur zaal 10 pers. 1 dag</t>
  </si>
  <si>
    <t>Catering - Umpire - Broodjes en drank</t>
  </si>
  <si>
    <t>Vergoeding lesgevers - Umpire - Dagvergoedingen 3 dagen</t>
  </si>
  <si>
    <t>Verplaatsingskosten lesgevers - Umpire - Verplaatsingskosten</t>
  </si>
  <si>
    <t>Vergoeding opvolging officials - Umpire - Dagvergoedingen 1 dag</t>
  </si>
  <si>
    <t>Verplaatsingen opvolging officials - Umpire - Verplaatsingskosten</t>
  </si>
  <si>
    <t>Verplaatsingen opleiding BE - Umpire - Verplaatsingskosten</t>
  </si>
  <si>
    <t>Vergoeding lesgevers - Wedstrijdleider - Dagvergoedingen 3 dagen</t>
  </si>
  <si>
    <t>Verplaatsingskosten lesgevers - Wedstrijdleider - Verplaatsingskosten</t>
  </si>
  <si>
    <t>Digitalisering - Official - Forfaitair</t>
  </si>
  <si>
    <t>Digitalisering - Wedstrijdleider - Forfaitair</t>
  </si>
  <si>
    <t>Analyse - Jeugdofficial - Analyse</t>
  </si>
  <si>
    <t>Jeugdbeleid - Jeugdofficial - Jeugdbeleid</t>
  </si>
  <si>
    <t>Digitalisatie cursus wedstrijdleider</t>
  </si>
  <si>
    <t>Promotiecampagne wedstrijdleider</t>
  </si>
  <si>
    <t>Loonkost opzet trainerscommunity</t>
  </si>
  <si>
    <t>Loonkost organisatie bijscholingen</t>
  </si>
  <si>
    <t>Loonkost database met oefeningen</t>
  </si>
  <si>
    <t>Promotie trainerscommunity</t>
  </si>
  <si>
    <t>Kosten verbetering trainerscursussen + werking high potentials</t>
  </si>
  <si>
    <t>10 Badmintonspecifieke bijscholingen</t>
  </si>
  <si>
    <t xml:space="preserve">Opzetten database met oefeningen </t>
  </si>
  <si>
    <t>Opzetten trainerscommunity - projectsubsidie</t>
  </si>
  <si>
    <t>Projectfocus SPCO</t>
  </si>
  <si>
    <t>R.commissie</t>
  </si>
  <si>
    <t>Recreatief gedeelte</t>
  </si>
  <si>
    <t>RAW</t>
  </si>
  <si>
    <t>Communicatie en promotie recreanten</t>
  </si>
  <si>
    <t>Toegankelijke informatie voor recreanten(clubs)</t>
  </si>
  <si>
    <t>Week van de Recreatieve Badmintonner</t>
  </si>
  <si>
    <t>Abonnement trainerscommunity</t>
  </si>
  <si>
    <t>Dag van trainer op Yonex Belgian International</t>
  </si>
  <si>
    <t>R.label</t>
  </si>
  <si>
    <t>RSUB</t>
  </si>
  <si>
    <t>Organisatie share-avonden - 1 in elke provincie</t>
  </si>
  <si>
    <t>Sportclubondersteuning</t>
  </si>
  <si>
    <t>SPCL</t>
  </si>
  <si>
    <t>Jaarlijks 15 geselecteerde clubs bezoeken</t>
  </si>
  <si>
    <t>Fysiek bezoek van nieuwe clubs</t>
  </si>
  <si>
    <t>Studentenwerking</t>
  </si>
  <si>
    <t>Seniorenwerking</t>
  </si>
  <si>
    <t>Organiseren van workshops omtrent communicatie, inclusief sociale media, voor clubvertegenwoordigers</t>
  </si>
  <si>
    <t>Gymfed</t>
  </si>
  <si>
    <t>Twizzit (tarief navragen bij twizzit)</t>
  </si>
  <si>
    <t>Sensibilisering duurzaam materiaalgebruik</t>
  </si>
  <si>
    <t>Vragenbox voor bestuur</t>
  </si>
  <si>
    <t>Ondersteuning clubwerking</t>
  </si>
  <si>
    <t>Sportkampen</t>
  </si>
  <si>
    <t>SPAW</t>
  </si>
  <si>
    <t>Teambuilding /incentives monitoren</t>
  </si>
  <si>
    <t>Eindejaarspremie monitoren</t>
  </si>
  <si>
    <t>Materiaal</t>
  </si>
  <si>
    <t>Gadgets</t>
  </si>
  <si>
    <t>Andere kosten</t>
  </si>
  <si>
    <t>Inschrijvingen Sportkamp Blankenberge</t>
  </si>
  <si>
    <t>SPK3</t>
  </si>
  <si>
    <t>Organisatie sportkamp Blankenberge</t>
  </si>
  <si>
    <t>Uitbetaling trainers sportkamp</t>
  </si>
  <si>
    <t>Communicatiestrategie opstellen voor clubs</t>
  </si>
  <si>
    <t>Training clubs voor sponsors en partnerships</t>
  </si>
  <si>
    <t>Huidige clubsbezoeken</t>
  </si>
  <si>
    <t>Nieuwe clubs bezoeken</t>
  </si>
  <si>
    <t>Uitbetaling loon trainers SPK1</t>
  </si>
  <si>
    <t>SPK1</t>
  </si>
  <si>
    <t>Coordinatie SPK1</t>
  </si>
  <si>
    <t>Uitbetaling loon trainers SPK2</t>
  </si>
  <si>
    <t>SPK2</t>
  </si>
  <si>
    <t>Coordinatie SPK2</t>
  </si>
  <si>
    <t>Programmakost TSS coaches (deenlname nat-en inter. tornooien)</t>
  </si>
  <si>
    <t>Zaalhuur TSS KU Leuven</t>
  </si>
  <si>
    <t>Bijdrage trainingen VJS</t>
  </si>
  <si>
    <t>Uitbetaling loon trainers SPK3</t>
  </si>
  <si>
    <t>Coordinatie SPK3</t>
  </si>
  <si>
    <t>Bijdrage trainingen externe spelers</t>
  </si>
  <si>
    <t>Bijdrage Trainingen TSS</t>
  </si>
  <si>
    <t>Bijdrage pragramma TSS (bijdrage nat-en inter. tornooien)</t>
  </si>
  <si>
    <t>Programma VJS (coach)</t>
  </si>
  <si>
    <t>Physical coach</t>
  </si>
  <si>
    <t>Programmakost TSS spelers (Deelname aan nat- en internationale tornooien)</t>
  </si>
  <si>
    <t>Zaalhuur VJS</t>
  </si>
  <si>
    <t>Marketingmateriaal</t>
  </si>
  <si>
    <t>Winacties</t>
  </si>
  <si>
    <t>Interne opleiding reputatiemanagement en visie/strategie communicatie</t>
  </si>
  <si>
    <t>Aanduiden gezichten/woordvoerders</t>
  </si>
  <si>
    <t>Uitbouwen ambassadeursstrategie</t>
  </si>
  <si>
    <t>Winacties nieuwsbrief</t>
  </si>
  <si>
    <t>Professioneel beeldmateriaal aanmaak</t>
  </si>
  <si>
    <t>PR-support voor events</t>
  </si>
  <si>
    <t>?</t>
  </si>
  <si>
    <t>Ondersteuning Programma-kost SV</t>
  </si>
  <si>
    <t>Som van Bedrag</t>
  </si>
  <si>
    <t>Kolomlabels</t>
  </si>
  <si>
    <t>Totaal 2025</t>
  </si>
  <si>
    <t>Totaal 2026</t>
  </si>
  <si>
    <t>Eindtotaal</t>
  </si>
  <si>
    <t>Rijlabels</t>
  </si>
  <si>
    <t>Totaal 2024</t>
  </si>
  <si>
    <t>Bestuursorgaan - Goed bestuur</t>
  </si>
  <si>
    <t>Clubs</t>
  </si>
  <si>
    <t>Dienstencentrum</t>
  </si>
  <si>
    <t>Financiën</t>
  </si>
  <si>
    <t>Personeel</t>
  </si>
  <si>
    <t>Provincies</t>
  </si>
  <si>
    <t>IT/Telefonie/Internet</t>
  </si>
  <si>
    <t>Uitleendienst</t>
  </si>
  <si>
    <t>Verzekeringen</t>
  </si>
  <si>
    <t>Voertuigen</t>
  </si>
  <si>
    <t>Algemene werking</t>
  </si>
  <si>
    <t>Integriteit</t>
  </si>
  <si>
    <t>Software</t>
  </si>
  <si>
    <t>Tornooien</t>
  </si>
  <si>
    <t>Wedstrijdfunctionarissen</t>
  </si>
  <si>
    <t>BK Senioren</t>
  </si>
  <si>
    <t>Vlaams Kampioenschap</t>
  </si>
  <si>
    <t>Yonex Belgian International</t>
  </si>
  <si>
    <t>BK Elite</t>
  </si>
  <si>
    <t>BK Jeugd</t>
  </si>
  <si>
    <t>BK G-badminton</t>
  </si>
  <si>
    <t>Shuttle kids</t>
  </si>
  <si>
    <t>Yonex Belgian Junior Master Circuit</t>
  </si>
  <si>
    <t>Personeel/BO</t>
  </si>
  <si>
    <t>Trainers</t>
  </si>
  <si>
    <t>Officials</t>
  </si>
  <si>
    <t>Sportkamp 1</t>
  </si>
  <si>
    <t>Sportkamp 2</t>
  </si>
  <si>
    <t>Sportkamp 3</t>
  </si>
  <si>
    <t>Jeugd werking</t>
  </si>
  <si>
    <t>Elite werking</t>
  </si>
  <si>
    <t>Totaal Jaar</t>
  </si>
  <si>
    <t>Totaal Q1</t>
  </si>
  <si>
    <t>Totaal Q2</t>
  </si>
  <si>
    <t>Totaal Q3</t>
  </si>
  <si>
    <t>Totaal Q4</t>
  </si>
  <si>
    <t>Resultaat Q1 2026</t>
  </si>
  <si>
    <t>Resultaat Q1 2025</t>
  </si>
  <si>
    <t>Resultaat Q2 2026</t>
  </si>
  <si>
    <t>Resultaat Q2 2025</t>
  </si>
  <si>
    <t>Resultaat Q1-Q2 2026</t>
  </si>
  <si>
    <t>Resultaat Q3 2026</t>
  </si>
  <si>
    <t>Resultaat Q3 2025</t>
  </si>
  <si>
    <t>Resultaat Q1-Q3 2026</t>
  </si>
  <si>
    <t>Resultaat Q4 2026</t>
  </si>
  <si>
    <t>Resultaat Q4 2025 (dd. 24/12)</t>
  </si>
  <si>
    <t>Resultaat Q1-Q4 2026</t>
  </si>
  <si>
    <t>(leeg)</t>
  </si>
  <si>
    <t>Voorstel nieuwe boekhoudcodes</t>
  </si>
  <si>
    <t>Oud</t>
  </si>
  <si>
    <t>Nieuw</t>
  </si>
  <si>
    <t>AIGG</t>
  </si>
  <si>
    <t>AIGS</t>
  </si>
  <si>
    <t>ARVB</t>
  </si>
  <si>
    <t>AREG</t>
  </si>
  <si>
    <t>CTC</t>
  </si>
  <si>
    <t>CRANK</t>
  </si>
  <si>
    <t>CWFBI</t>
  </si>
  <si>
    <t>CWFBU</t>
  </si>
  <si>
    <t>RC</t>
  </si>
  <si>
    <t>RPROM</t>
  </si>
  <si>
    <t>RINI</t>
  </si>
  <si>
    <t>GC</t>
  </si>
  <si>
    <t>GS</t>
  </si>
  <si>
    <t>SPCO</t>
  </si>
  <si>
    <t>XVIS</t>
  </si>
  <si>
    <t>PBES</t>
  </si>
  <si>
    <t>PPER</t>
  </si>
  <si>
    <t>PET</t>
  </si>
  <si>
    <t>PKWT</t>
  </si>
  <si>
    <t>SPKC</t>
  </si>
  <si>
    <t>JCOM</t>
  </si>
  <si>
    <t>JINS</t>
  </si>
  <si>
    <t>JJB+</t>
  </si>
  <si>
    <t>Boekjaar</t>
  </si>
  <si>
    <t>Kwartaal</t>
  </si>
  <si>
    <t>Inkomsten/Uitgaven</t>
  </si>
  <si>
    <t>Kostenplaats (#1)</t>
  </si>
  <si>
    <t>Kostenplaats #2</t>
  </si>
  <si>
    <t>Prioriteit 1</t>
  </si>
  <si>
    <t>Prioriteit 2</t>
  </si>
  <si>
    <t>Voorlopige goedkeuring</t>
  </si>
  <si>
    <t>Optioneel niveau 1</t>
  </si>
  <si>
    <t>Niet OK</t>
  </si>
  <si>
    <t>Uitstel</t>
  </si>
  <si>
    <t>Optioneel niveau 2</t>
  </si>
  <si>
    <t>Kost buiten begroting</t>
  </si>
  <si>
    <t>Kolom1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</si>
</sst>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2]\ * #,##0.00_ ;_ [$€-2]\ * \-#,##0.00_ ;_ [$€-2]\ * &quot;-&quot;??_ ;_ @_ "/>
    <numFmt numFmtId="165" formatCode="_([$€-2]\ * #,##0.00_);_([$€-2]\ * \(#,##0.00\);_([$€-2]\ * &quot;-&quot;??_);_(@_)"/>
  </numFmts>
  <fonts count="12" x14ac:knownFonts="1">
    <font>
      <sz val="12"/>
      <color theme="1"/>
      <name val="Calibri"/>
      <family val="2"/>
      <scheme val="minor"/>
    </font>
    <font>
      <sz val="8"/>
      <name val="Calibri"/>
      <family val="2"/>
      <scheme val="minor"/>
    </font>
    <font>
      <sz val="12"/>
      <color rgb="FF000000"/>
      <name val="Calibri"/>
      <family val="2"/>
      <scheme val="minor"/>
    </font>
    <font>
      <b/>
      <sz val="12"/>
      <color theme="1"/>
      <name val="Calibri"/>
      <family val="2"/>
      <scheme val="minor"/>
    </font>
    <font>
      <sz val="12"/>
      <color theme="0" tint="-0.34998626667073579"/>
      <name val="Calibri"/>
      <family val="2"/>
      <scheme val="minor"/>
    </font>
    <font>
      <b/>
      <sz val="12"/>
      <color theme="0" tint="-0.34998626667073579"/>
      <name val="Calibri"/>
      <family val="2"/>
      <scheme val="minor"/>
    </font>
    <font>
      <sz val="12"/>
      <color theme="0" tint="-0.499984740745262"/>
      <name val="Calibri"/>
      <family val="2"/>
      <scheme val="minor"/>
    </font>
    <font>
      <sz val="12"/>
      <color rgb="FF000000"/>
      <name val="Calibri"/>
      <family val="2"/>
    </font>
    <font>
      <u/>
      <sz val="12"/>
      <color theme="10"/>
      <name val="Calibri"/>
      <family val="2"/>
      <scheme val="minor"/>
    </font>
    <font>
      <sz val="12"/>
      <name val="Calibri"/>
      <family val="2"/>
      <scheme val="minor"/>
    </font>
    <font>
      <sz val="12"/>
      <color rgb="FFFF0000"/>
      <name val="Calibri"/>
      <family val="2"/>
      <scheme val="minor"/>
    </font>
    <font>
      <b/>
      <sz val="12"/>
      <color rgb="FFFF0000"/>
      <name val="Calibri"/>
      <family val="2"/>
      <scheme val="minor"/>
    </font>
  </fonts>
  <fills count="15">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E2EFDA"/>
        <bgColor rgb="FFE2EFDA"/>
      </patternFill>
    </fill>
    <fill>
      <patternFill patternType="solid">
        <fgColor theme="9" tint="0.79998168889431442"/>
        <bgColor theme="9" tint="0.79998168889431442"/>
      </patternFill>
    </fill>
    <fill>
      <patternFill patternType="solid">
        <fgColor rgb="FFFF000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9" tint="0.39997558519241921"/>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thin">
        <color rgb="FFA9D08E"/>
      </top>
      <bottom style="thin">
        <color rgb="FFA9D08E"/>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style="thin">
        <color rgb="FFA9D08E"/>
      </left>
      <right/>
      <top style="thin">
        <color rgb="FFA9D08E"/>
      </top>
      <bottom style="thin">
        <color rgb="FFA9D08E"/>
      </bottom>
      <diagonal/>
    </border>
    <border>
      <left/>
      <right/>
      <top style="medium">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118">
    <xf numFmtId="0" fontId="0" fillId="0" borderId="0" xfId="0"/>
    <xf numFmtId="0" fontId="0" fillId="2" borderId="0" xfId="0" applyFill="1"/>
    <xf numFmtId="0" fontId="0" fillId="0" borderId="0" xfId="0" pivotButton="1"/>
    <xf numFmtId="0" fontId="0" fillId="0" borderId="0" xfId="0" applyAlignment="1">
      <alignment horizontal="left"/>
    </xf>
    <xf numFmtId="0" fontId="0" fillId="0" borderId="0" xfId="0" applyAlignment="1">
      <alignment horizontal="left" indent="1"/>
    </xf>
    <xf numFmtId="0" fontId="2" fillId="0" borderId="0" xfId="0" applyFont="1"/>
    <xf numFmtId="0" fontId="0" fillId="3" borderId="0" xfId="0" applyFill="1"/>
    <xf numFmtId="0" fontId="0" fillId="3" borderId="0" xfId="0" applyFill="1" applyAlignment="1">
      <alignment vertical="center"/>
    </xf>
    <xf numFmtId="0" fontId="2" fillId="3" borderId="0" xfId="0" applyFont="1" applyFill="1"/>
    <xf numFmtId="0" fontId="0" fillId="4" borderId="0" xfId="0" applyFill="1"/>
    <xf numFmtId="0" fontId="0" fillId="0" borderId="3" xfId="0" applyBorder="1"/>
    <xf numFmtId="0" fontId="0" fillId="0" borderId="5" xfId="0" applyBorder="1"/>
    <xf numFmtId="0" fontId="3" fillId="0" borderId="7" xfId="0" applyFont="1" applyBorder="1"/>
    <xf numFmtId="0" fontId="0" fillId="0" borderId="7" xfId="0" applyBorder="1"/>
    <xf numFmtId="0" fontId="0" fillId="0" borderId="8" xfId="0" applyBorder="1"/>
    <xf numFmtId="0" fontId="3" fillId="0" borderId="8" xfId="0" applyFont="1" applyBorder="1"/>
    <xf numFmtId="0" fontId="0" fillId="0" borderId="4" xfId="0" applyBorder="1"/>
    <xf numFmtId="0" fontId="0" fillId="0" borderId="6" xfId="0" applyBorder="1"/>
    <xf numFmtId="0" fontId="4" fillId="0" borderId="7" xfId="0" applyFont="1" applyBorder="1"/>
    <xf numFmtId="0" fontId="4" fillId="0" borderId="8" xfId="0" applyFont="1" applyBorder="1"/>
    <xf numFmtId="0" fontId="5" fillId="0" borderId="7" xfId="0" applyFont="1" applyBorder="1"/>
    <xf numFmtId="0" fontId="5" fillId="0" borderId="8" xfId="0" applyFont="1" applyBorder="1"/>
    <xf numFmtId="0" fontId="5" fillId="0" borderId="9" xfId="0" applyFont="1" applyBorder="1"/>
    <xf numFmtId="0" fontId="4" fillId="0" borderId="3" xfId="0" applyFont="1" applyBorder="1"/>
    <xf numFmtId="0" fontId="4" fillId="0" borderId="4" xfId="0" applyFont="1" applyBorder="1"/>
    <xf numFmtId="0" fontId="4" fillId="0" borderId="12" xfId="0" applyFont="1" applyBorder="1"/>
    <xf numFmtId="0" fontId="4" fillId="0" borderId="5" xfId="0" applyFont="1" applyBorder="1"/>
    <xf numFmtId="0" fontId="4" fillId="0" borderId="6" xfId="0" applyFont="1" applyBorder="1"/>
    <xf numFmtId="0" fontId="4" fillId="0" borderId="11" xfId="0" applyFont="1" applyBorder="1"/>
    <xf numFmtId="0" fontId="6" fillId="0" borderId="4" xfId="0" applyFont="1" applyBorder="1"/>
    <xf numFmtId="0" fontId="0" fillId="7" borderId="14" xfId="0" applyFill="1" applyBorder="1"/>
    <xf numFmtId="0" fontId="0" fillId="7" borderId="15" xfId="0" applyFill="1" applyBorder="1"/>
    <xf numFmtId="0" fontId="0" fillId="0" borderId="14" xfId="0" applyBorder="1"/>
    <xf numFmtId="0" fontId="0" fillId="0" borderId="15" xfId="0" applyBorder="1"/>
    <xf numFmtId="0" fontId="0" fillId="7" borderId="15" xfId="0" applyFill="1" applyBorder="1" applyAlignment="1">
      <alignment wrapText="1"/>
    </xf>
    <xf numFmtId="0" fontId="0" fillId="0" borderId="15" xfId="0" applyBorder="1" applyAlignment="1">
      <alignment wrapText="1"/>
    </xf>
    <xf numFmtId="0" fontId="7" fillId="0" borderId="13" xfId="0" applyFont="1" applyBorder="1"/>
    <xf numFmtId="0" fontId="0" fillId="0" borderId="16" xfId="0" applyBorder="1"/>
    <xf numFmtId="0" fontId="0" fillId="0" borderId="13" xfId="0" applyBorder="1"/>
    <xf numFmtId="0" fontId="9" fillId="7" borderId="14" xfId="0" applyFont="1" applyFill="1" applyBorder="1"/>
    <xf numFmtId="0" fontId="9" fillId="7" borderId="15" xfId="0" applyFont="1" applyFill="1" applyBorder="1"/>
    <xf numFmtId="0" fontId="9" fillId="0" borderId="14" xfId="0" applyFont="1" applyBorder="1"/>
    <xf numFmtId="0" fontId="9" fillId="0" borderId="15" xfId="0" applyFont="1" applyBorder="1"/>
    <xf numFmtId="0" fontId="8" fillId="0" borderId="15" xfId="1" applyBorder="1"/>
    <xf numFmtId="164" fontId="0" fillId="0" borderId="0" xfId="0" applyNumberFormat="1"/>
    <xf numFmtId="164" fontId="0" fillId="0" borderId="13" xfId="0" applyNumberFormat="1" applyBorder="1"/>
    <xf numFmtId="164" fontId="0" fillId="7" borderId="15" xfId="0" applyNumberFormat="1" applyFill="1" applyBorder="1"/>
    <xf numFmtId="164" fontId="0" fillId="0" borderId="15" xfId="0" applyNumberFormat="1" applyBorder="1"/>
    <xf numFmtId="164" fontId="9" fillId="7" borderId="15" xfId="0" applyNumberFormat="1" applyFont="1" applyFill="1" applyBorder="1"/>
    <xf numFmtId="164" fontId="9" fillId="0" borderId="15" xfId="0" applyNumberFormat="1" applyFont="1" applyBorder="1"/>
    <xf numFmtId="164" fontId="9" fillId="7" borderId="15" xfId="0" applyNumberFormat="1" applyFont="1" applyFill="1" applyBorder="1" applyAlignment="1">
      <alignment horizontal="right"/>
    </xf>
    <xf numFmtId="164" fontId="0" fillId="5" borderId="15" xfId="0" applyNumberFormat="1" applyFill="1" applyBorder="1"/>
    <xf numFmtId="164" fontId="0" fillId="7" borderId="15" xfId="0" applyNumberFormat="1" applyFill="1" applyBorder="1" applyAlignment="1">
      <alignment wrapText="1"/>
    </xf>
    <xf numFmtId="0" fontId="0" fillId="7" borderId="0" xfId="0" applyFill="1"/>
    <xf numFmtId="0" fontId="0" fillId="7" borderId="16" xfId="0" applyFill="1" applyBorder="1"/>
    <xf numFmtId="0" fontId="7" fillId="0" borderId="14" xfId="0" applyFont="1" applyBorder="1"/>
    <xf numFmtId="0" fontId="7" fillId="6" borderId="15" xfId="0" applyFont="1" applyFill="1" applyBorder="1"/>
    <xf numFmtId="0" fontId="0" fillId="7" borderId="13" xfId="0" applyFill="1" applyBorder="1"/>
    <xf numFmtId="0" fontId="7" fillId="0" borderId="15" xfId="0" applyFont="1" applyBorder="1"/>
    <xf numFmtId="0" fontId="0" fillId="7" borderId="13" xfId="0" applyFill="1" applyBorder="1" applyAlignment="1">
      <alignment wrapText="1"/>
    </xf>
    <xf numFmtId="164" fontId="0" fillId="5" borderId="0" xfId="0" applyNumberFormat="1" applyFill="1"/>
    <xf numFmtId="164" fontId="0" fillId="7" borderId="13" xfId="0" applyNumberFormat="1" applyFill="1" applyBorder="1"/>
    <xf numFmtId="164" fontId="0" fillId="7" borderId="0" xfId="0" applyNumberFormat="1" applyFill="1"/>
    <xf numFmtId="164" fontId="7" fillId="0" borderId="15" xfId="0" applyNumberFormat="1" applyFont="1" applyBorder="1"/>
    <xf numFmtId="0" fontId="0" fillId="7" borderId="0" xfId="0" applyFill="1" applyAlignment="1">
      <alignment wrapText="1"/>
    </xf>
    <xf numFmtId="0" fontId="0" fillId="0" borderId="0" xfId="0" applyAlignment="1">
      <alignment wrapText="1"/>
    </xf>
    <xf numFmtId="0" fontId="7" fillId="6" borderId="0" xfId="0" applyFont="1" applyFill="1"/>
    <xf numFmtId="0" fontId="7" fillId="0" borderId="0" xfId="0" applyFont="1"/>
    <xf numFmtId="0" fontId="9" fillId="7" borderId="0" xfId="0" applyFont="1" applyFill="1"/>
    <xf numFmtId="0" fontId="7" fillId="7" borderId="0" xfId="0" applyFont="1" applyFill="1"/>
    <xf numFmtId="0" fontId="0" fillId="8" borderId="0" xfId="0" applyFill="1"/>
    <xf numFmtId="164" fontId="7" fillId="6" borderId="0" xfId="0" applyNumberFormat="1" applyFont="1" applyFill="1"/>
    <xf numFmtId="164" fontId="7" fillId="0" borderId="0" xfId="0" applyNumberFormat="1" applyFont="1"/>
    <xf numFmtId="164" fontId="9" fillId="7" borderId="0" xfId="0" applyNumberFormat="1" applyFont="1" applyFill="1" applyAlignment="1">
      <alignment horizontal="right"/>
    </xf>
    <xf numFmtId="164" fontId="0" fillId="0" borderId="0" xfId="0" applyNumberFormat="1" applyAlignment="1">
      <alignment wrapText="1"/>
    </xf>
    <xf numFmtId="0" fontId="7" fillId="0" borderId="15" xfId="0" applyFont="1" applyBorder="1" applyAlignment="1">
      <alignment wrapText="1"/>
    </xf>
    <xf numFmtId="164" fontId="2" fillId="0" borderId="0" xfId="0" applyNumberFormat="1" applyFont="1"/>
    <xf numFmtId="164" fontId="9" fillId="0" borderId="15" xfId="0" applyNumberFormat="1" applyFont="1" applyBorder="1" applyAlignment="1">
      <alignment horizontal="right"/>
    </xf>
    <xf numFmtId="164" fontId="2" fillId="7" borderId="15" xfId="0" applyNumberFormat="1" applyFont="1" applyFill="1" applyBorder="1" applyAlignment="1">
      <alignment horizontal="right"/>
    </xf>
    <xf numFmtId="0" fontId="8" fillId="7" borderId="15" xfId="1" applyFill="1" applyBorder="1" applyAlignment="1">
      <alignment wrapText="1"/>
    </xf>
    <xf numFmtId="0" fontId="0" fillId="9" borderId="15" xfId="0" applyFill="1" applyBorder="1" applyAlignment="1">
      <alignment wrapText="1"/>
    </xf>
    <xf numFmtId="0" fontId="0" fillId="9" borderId="0" xfId="0" applyFill="1" applyAlignment="1">
      <alignment wrapText="1"/>
    </xf>
    <xf numFmtId="0" fontId="0" fillId="9" borderId="0" xfId="0" applyFill="1"/>
    <xf numFmtId="0" fontId="0" fillId="10" borderId="0" xfId="0" applyFill="1"/>
    <xf numFmtId="0" fontId="0" fillId="11" borderId="0" xfId="0" applyFill="1"/>
    <xf numFmtId="0" fontId="10" fillId="10" borderId="0" xfId="0" applyFont="1" applyFill="1"/>
    <xf numFmtId="0" fontId="3" fillId="10" borderId="0" xfId="0" applyFont="1" applyFill="1" applyAlignment="1">
      <alignment horizontal="center"/>
    </xf>
    <xf numFmtId="0" fontId="3" fillId="11" borderId="0" xfId="0" applyFont="1" applyFill="1" applyAlignment="1">
      <alignment horizontal="center"/>
    </xf>
    <xf numFmtId="0" fontId="11" fillId="10" borderId="0" xfId="0" applyFont="1" applyFill="1" applyAlignment="1">
      <alignment horizontal="center"/>
    </xf>
    <xf numFmtId="0" fontId="3" fillId="12" borderId="0" xfId="0" applyFont="1" applyFill="1"/>
    <xf numFmtId="0" fontId="3" fillId="13" borderId="0" xfId="0" applyFont="1" applyFill="1"/>
    <xf numFmtId="0" fontId="11" fillId="12" borderId="0" xfId="0" applyFont="1" applyFill="1"/>
    <xf numFmtId="0" fontId="3" fillId="12" borderId="17" xfId="0" applyFont="1" applyFill="1" applyBorder="1"/>
    <xf numFmtId="0" fontId="3" fillId="13" borderId="17" xfId="0" applyFont="1" applyFill="1" applyBorder="1"/>
    <xf numFmtId="0" fontId="11" fillId="12" borderId="17" xfId="0" applyFont="1" applyFill="1" applyBorder="1"/>
    <xf numFmtId="0" fontId="3" fillId="13" borderId="8" xfId="0" applyFont="1" applyFill="1" applyBorder="1"/>
    <xf numFmtId="0" fontId="0" fillId="5" borderId="0" xfId="0" applyFill="1"/>
    <xf numFmtId="0" fontId="3" fillId="5" borderId="0" xfId="0" applyFont="1" applyFill="1" applyAlignment="1">
      <alignment horizontal="center"/>
    </xf>
    <xf numFmtId="0" fontId="3" fillId="14" borderId="0" xfId="0" applyFont="1" applyFill="1"/>
    <xf numFmtId="0" fontId="3" fillId="14" borderId="17" xfId="0" applyFont="1" applyFill="1" applyBorder="1"/>
    <xf numFmtId="164" fontId="0" fillId="9" borderId="0" xfId="0" applyNumberFormat="1" applyFill="1"/>
    <xf numFmtId="165" fontId="0" fillId="0" borderId="0" xfId="0" applyNumberFormat="1"/>
    <xf numFmtId="0" fontId="0" fillId="0" borderId="1" xfId="0" applyBorder="1" applyAlignment="1">
      <alignment horizontal="center"/>
    </xf>
    <xf numFmtId="0" fontId="0" fillId="0" borderId="5" xfId="0"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0" fillId="0" borderId="6" xfId="0" applyBorder="1" applyAlignment="1">
      <alignment horizontal="center"/>
    </xf>
    <xf numFmtId="0" fontId="3" fillId="5" borderId="0" xfId="0" applyFont="1" applyFill="1" applyAlignment="1">
      <alignment horizontal="center"/>
    </xf>
    <xf numFmtId="0" fontId="3" fillId="10" borderId="0" xfId="0" applyFont="1" applyFill="1" applyAlignment="1">
      <alignment horizontal="center"/>
    </xf>
    <xf numFmtId="0" fontId="3" fillId="11" borderId="0" xfId="0" applyFont="1" applyFill="1" applyAlignment="1">
      <alignment horizontal="center"/>
    </xf>
    <xf numFmtId="0" fontId="11" fillId="10" borderId="0" xfId="0" applyFont="1" applyFill="1" applyAlignment="1">
      <alignment horizontal="center"/>
    </xf>
  </cellXfs>
  <cellStyles count="2">
    <cellStyle name="Hyperlink" xfId="1" builtinId="8"/>
    <cellStyle name="Standaard" xfId="0" builtinId="0"/>
  </cellStyles>
  <dxfs count="1">
    <dxf>
      <numFmt numFmtId="164" formatCode="_ [$€-2]\ * #,##0.00_ ;_ [$€-2]\ * \-#,##0.00_ ;_ [$€-2]\ * &quot;-&quot;??_ ;_ @_ "/>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55.576933912038" createdVersion="8" refreshedVersion="8" minRefreshableVersion="3" recordCount="744" xr:uid="{C98D09E3-E126-4C47-BA24-7D996C3B92B5}">
  <cacheSource type="worksheet">
    <worksheetSource name="Tabel1"/>
  </cacheSource>
  <cacheFields count="14">
    <cacheField name="Jaar" numFmtId="0">
      <sharedItems containsSemiMixedTypes="0" containsString="0" containsNumber="1" containsInteger="1" minValue="2024" maxValue="2026" count="3">
        <n v="2026"/>
        <n v="2025"/>
        <n v="2024" u="1"/>
      </sharedItems>
    </cacheField>
    <cacheField name="Q" numFmtId="0">
      <sharedItems containsBlank="1" count="6">
        <s v="Q1"/>
        <s v="Q2"/>
        <s v="Q3"/>
        <s v="Q4"/>
        <s v="Jaar"/>
        <m u="1"/>
      </sharedItems>
    </cacheField>
    <cacheField name="Omschrijving" numFmtId="0">
      <sharedItems/>
    </cacheField>
    <cacheField name="Bedrag" numFmtId="164">
      <sharedItems containsBlank="1" containsMixedTypes="1" containsNumber="1" containsInteger="1" minValue="-135000" maxValue="551000"/>
    </cacheField>
    <cacheField name="In/Out" numFmtId="0">
      <sharedItems containsBlank="1" count="3">
        <s v="Uitgaven"/>
        <s v="Inkomsten"/>
        <m/>
      </sharedItems>
    </cacheField>
    <cacheField name="Niv #1" numFmtId="0">
      <sharedItems containsBlank="1" count="13">
        <s v="Algemene rekeningen"/>
        <s v="Competitief gedeelte"/>
        <s v="Events"/>
        <s v="Externe communicatie"/>
        <s v="G-badminton"/>
        <s v="Innovatie"/>
        <s v="Jeugdsport"/>
        <s v="Topsport"/>
        <s v="Professionalisering"/>
        <s v="Recreatief gedeelte"/>
        <s v="Sportclubondersteuning"/>
        <s v="Sportkampen"/>
        <m u="1"/>
      </sharedItems>
    </cacheField>
    <cacheField name="Niv #2" numFmtId="0">
      <sharedItems containsBlank="1" count="50">
        <s v="AAF"/>
        <s v="ABO"/>
        <s v="ACL"/>
        <s v="ADC"/>
        <s v="AFIN"/>
        <s v="AINT"/>
        <s v="AP"/>
        <s v="APROV"/>
        <s v="ASOF"/>
        <s v="AUD"/>
        <s v="AVERZ"/>
        <s v="AVOE"/>
        <s v="AW"/>
        <s v="CAW"/>
        <s v="CCOM"/>
        <s v="CSOF"/>
        <s v="CTOR"/>
        <s v="CWFC"/>
        <s v="EAW"/>
        <s v="EBKE"/>
        <s v="EBKG"/>
        <s v="EBKJ"/>
        <s v="EBKS"/>
        <s v="EVK"/>
        <s v="EYBI"/>
        <s v="XCOM"/>
        <s v="GAW"/>
        <s v="GSUB"/>
        <s v="GTS"/>
        <s v="INNO"/>
        <s v="JAW"/>
        <s v="JSHK"/>
        <s v="JSUB"/>
        <s v="JYBJMC"/>
        <s v="OPBAD1"/>
        <s v="PBO"/>
        <s v="PBT"/>
        <s v="OPBAD2"/>
        <s v="POFF"/>
        <s v="PSUB"/>
        <s v="RAW"/>
        <s v="RSUB"/>
        <s v="SPCL"/>
        <s v="SPAW"/>
        <s v="SPK3"/>
        <s v="SPK1"/>
        <s v="SPK2"/>
        <m u="1"/>
        <s v="JJB+" u="1"/>
        <s v="AIGG" u="1"/>
      </sharedItems>
    </cacheField>
    <cacheField name="Soort boeking" numFmtId="0">
      <sharedItems containsBlank="1"/>
    </cacheField>
    <cacheField name="Beleidsplan" numFmtId="0">
      <sharedItems containsBlank="1"/>
    </cacheField>
    <cacheField name="Opmerkingen" numFmtId="0">
      <sharedItems containsBlank="1" containsMixedTypes="1" containsNumber="1" minValue="-141320.25" maxValue="14250" longText="1"/>
    </cacheField>
    <cacheField name="Feedback FinCom" numFmtId="0">
      <sharedItems containsBlank="1"/>
    </cacheField>
    <cacheField name="Feedback BO" numFmtId="0">
      <sharedItems containsBlank="1"/>
    </cacheField>
    <cacheField name="Goedkeuring" numFmtId="0">
      <sharedItems containsBlank="1"/>
    </cacheField>
    <cacheField name="Prioriteit"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55.585309606482" createdVersion="8" refreshedVersion="8" minRefreshableVersion="3" recordCount="745" xr:uid="{2007E5A1-07A0-A14C-B528-6C55A95124D2}">
  <cacheSource type="worksheet">
    <worksheetSource ref="A1:N970" sheet="Begroting"/>
  </cacheSource>
  <cacheFields count="14">
    <cacheField name="Jaar" numFmtId="0">
      <sharedItems containsString="0" containsBlank="1" containsNumber="1" containsInteger="1" minValue="2024" maxValue="2027" count="5">
        <n v="2026"/>
        <n v="2025"/>
        <m/>
        <n v="2027" u="1"/>
        <n v="2024" u="1"/>
      </sharedItems>
    </cacheField>
    <cacheField name="Q" numFmtId="0">
      <sharedItems containsBlank="1"/>
    </cacheField>
    <cacheField name="Omschrijving" numFmtId="0">
      <sharedItems containsBlank="1"/>
    </cacheField>
    <cacheField name="Bedrag" numFmtId="164">
      <sharedItems containsBlank="1" containsMixedTypes="1" containsNumber="1" containsInteger="1" minValue="-135000" maxValue="551000"/>
    </cacheField>
    <cacheField name="In/Out" numFmtId="0">
      <sharedItems containsBlank="1" count="3">
        <s v="Uitgaven"/>
        <s v="Inkomsten"/>
        <m/>
      </sharedItems>
    </cacheField>
    <cacheField name="Niv #1" numFmtId="0">
      <sharedItems containsBlank="1" count="13">
        <s v="Algemene rekeningen"/>
        <s v="Competitief gedeelte"/>
        <s v="Events"/>
        <s v="Externe communicatie"/>
        <s v="G-badminton"/>
        <s v="Innovatie"/>
        <s v="Jeugdsport"/>
        <s v="Topsport"/>
        <s v="Professionalisering"/>
        <s v="Recreatief gedeelte"/>
        <s v="Sportclubondersteuning"/>
        <s v="Sportkampen"/>
        <m/>
      </sharedItems>
    </cacheField>
    <cacheField name="Niv #2" numFmtId="0">
      <sharedItems containsBlank="1" count="68">
        <s v="AAF"/>
        <s v="ABO"/>
        <s v="ACL"/>
        <s v="ADC"/>
        <s v="AFIN"/>
        <s v="AINT"/>
        <s v="AP"/>
        <s v="APROV"/>
        <s v="ASOF"/>
        <s v="AUD"/>
        <s v="AVERZ"/>
        <s v="AVOE"/>
        <s v="AW"/>
        <s v="CAW"/>
        <s v="CCOM"/>
        <s v="CSOF"/>
        <s v="CTOR"/>
        <s v="CWFC"/>
        <s v="EAW"/>
        <s v="EBKE"/>
        <s v="EBKG"/>
        <s v="EBKJ"/>
        <s v="EBKS"/>
        <s v="EVK"/>
        <s v="EYBI"/>
        <s v="XCOM"/>
        <s v="GAW"/>
        <s v="GSUB"/>
        <s v="GTS"/>
        <s v="INNO"/>
        <s v="JAW"/>
        <s v="JSHK"/>
        <s v="JSUB"/>
        <s v="JYBJMC"/>
        <s v="OPBAD1"/>
        <s v="PBO"/>
        <s v="PBT"/>
        <s v="OPBAD2"/>
        <s v="POFF"/>
        <s v="PSUB"/>
        <s v="RAW"/>
        <s v="RSUB"/>
        <s v="SPCL"/>
        <s v="SPAW"/>
        <s v="SPK3"/>
        <s v="SPK1"/>
        <s v="SPK2"/>
        <m/>
        <s v="OPBAD 1" u="1"/>
        <s v="AIGG" u="1"/>
        <s v="RC" u="1"/>
        <s v="PPER" u="1"/>
        <s v="RINI" u="1"/>
        <s v="AIGS" u="1"/>
        <s v="CRANK" u="1"/>
        <s v="PKWT" u="1"/>
        <s v="CWFBU" u="1"/>
        <s v="XVIS" u="1"/>
        <s v="PBES" u="1"/>
        <s v="CWFBI" u="1"/>
        <s v="CTC" u="1"/>
        <s v="PET" u="1"/>
        <s v="JCOM" u="1"/>
        <s v="SPKC" u="1"/>
        <s v="SPCO" u="1"/>
        <s v="JJB+" u="1"/>
        <s v="JINS" u="1"/>
        <s v="RPROM" u="1"/>
      </sharedItems>
    </cacheField>
    <cacheField name="Soort boeking" numFmtId="0">
      <sharedItems containsBlank="1"/>
    </cacheField>
    <cacheField name="Beleidsplan" numFmtId="0">
      <sharedItems containsBlank="1"/>
    </cacheField>
    <cacheField name="Opmerkingen" numFmtId="0">
      <sharedItems containsBlank="1" containsMixedTypes="1" containsNumber="1" minValue="-141320.25" maxValue="14250" longText="1"/>
    </cacheField>
    <cacheField name="Feedback FinCom" numFmtId="0">
      <sharedItems containsBlank="1"/>
    </cacheField>
    <cacheField name="Feedback BO" numFmtId="0">
      <sharedItems containsBlank="1"/>
    </cacheField>
    <cacheField name="Goedkeuring" numFmtId="0">
      <sharedItems containsBlank="1"/>
    </cacheField>
    <cacheField name="Prioriteit"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4">
  <r>
    <x v="0"/>
    <x v="0"/>
    <s v="Afschrijvingen"/>
    <n v="-13000"/>
    <x v="0"/>
    <x v="0"/>
    <x v="0"/>
    <s v="Afschrijving"/>
    <s v="Ja"/>
    <s v="15.719,50 euro voorzien in exact + aankoop 2 laptops (1.300/433jr), 2 gsm's (1.000/333jr), smartscherm kantoor (2.000) voorzien = 17152,5 jaar = 4288/ per q. Badman investeringen in 2025 zeker 37.461 euro, wat 7.492/jaar is op 5 jaar.  Eindtotaal op 11.780. Niet alle nieuwe investeringen gaan natuurlijk in Q1 gebeuren. Een aantal gaan dus pas later opgestart worden en dus lager uitvallen, langs andere kant komen er wrs extra investeringen voor Badman. Hoe dit best opvangen? -11780"/>
    <s v="OK mits aanpassing"/>
    <s v="OK mits aanpassing"/>
    <s v="Definitieve goedkeuring"/>
    <m/>
  </r>
  <r>
    <x v="0"/>
    <x v="1"/>
    <s v="Afschrijvingen"/>
    <n v="-14000"/>
    <x v="0"/>
    <x v="0"/>
    <x v="0"/>
    <s v="Afschrijving"/>
    <s v="Ja"/>
    <n v="-11780"/>
    <s v="OK mits aanpassing"/>
    <s v="OK mits aanpassing"/>
    <s v="Definitieve goedkeuring"/>
    <m/>
  </r>
  <r>
    <x v="0"/>
    <x v="2"/>
    <s v="Afschrijvingen"/>
    <n v="-14500"/>
    <x v="0"/>
    <x v="0"/>
    <x v="0"/>
    <s v="Afschrijving"/>
    <s v="Ja"/>
    <n v="-11780"/>
    <s v="OK mits aanpassing"/>
    <s v="OK mits aanpassing"/>
    <s v="Definitieve goedkeuring"/>
    <m/>
  </r>
  <r>
    <x v="0"/>
    <x v="3"/>
    <s v="Afschrijvingen"/>
    <n v="-14500"/>
    <x v="0"/>
    <x v="0"/>
    <x v="0"/>
    <s v="Afschrijving"/>
    <s v="Ja"/>
    <n v="-11780"/>
    <s v="OK mits aanpassing"/>
    <s v="OK mits aanpassing"/>
    <s v="Definitieve goedkeuring"/>
    <m/>
  </r>
  <r>
    <x v="1"/>
    <x v="0"/>
    <s v="Afschrijvingen"/>
    <n v="-7500"/>
    <x v="0"/>
    <x v="0"/>
    <x v="0"/>
    <s v="Afschrijving"/>
    <m/>
    <m/>
    <m/>
    <m/>
    <m/>
    <m/>
  </r>
  <r>
    <x v="1"/>
    <x v="1"/>
    <s v="Afschrijvingen"/>
    <n v="-7500"/>
    <x v="0"/>
    <x v="0"/>
    <x v="0"/>
    <s v="Afschrijving"/>
    <m/>
    <m/>
    <m/>
    <m/>
    <m/>
    <m/>
  </r>
  <r>
    <x v="1"/>
    <x v="2"/>
    <s v="Afschrijvingen"/>
    <n v="-7500"/>
    <x v="0"/>
    <x v="0"/>
    <x v="0"/>
    <s v="Afschrijving"/>
    <m/>
    <m/>
    <m/>
    <m/>
    <m/>
    <m/>
  </r>
  <r>
    <x v="1"/>
    <x v="3"/>
    <s v="Afschrijvingen"/>
    <n v="-7300"/>
    <x v="0"/>
    <x v="0"/>
    <x v="0"/>
    <s v="Afschrijving"/>
    <m/>
    <m/>
    <m/>
    <m/>
    <m/>
    <m/>
  </r>
  <r>
    <x v="1"/>
    <x v="4"/>
    <s v="Digitalisering - Umpire - Forfaitair"/>
    <n v="0"/>
    <x v="0"/>
    <x v="0"/>
    <x v="0"/>
    <s v="Afschrijving"/>
    <m/>
    <m/>
    <m/>
    <m/>
    <m/>
    <m/>
  </r>
  <r>
    <x v="0"/>
    <x v="0"/>
    <s v="Verplaatsingsonkosten"/>
    <n v="-800"/>
    <x v="0"/>
    <x v="0"/>
    <x v="1"/>
    <s v="Variabele kost"/>
    <s v="Ja"/>
    <m/>
    <s v="OK zonder aanpassing"/>
    <s v="OK zonder aanpassing"/>
    <s v="Definitieve goedkeuring"/>
    <m/>
  </r>
  <r>
    <x v="0"/>
    <x v="1"/>
    <s v="Verplaatsingsonkosten"/>
    <n v="-800"/>
    <x v="0"/>
    <x v="0"/>
    <x v="1"/>
    <s v="Variabele kost"/>
    <s v="Ja"/>
    <m/>
    <s v="OK zonder aanpassing"/>
    <s v="OK zonder aanpassing"/>
    <s v="Definitieve goedkeuring"/>
    <m/>
  </r>
  <r>
    <x v="0"/>
    <x v="2"/>
    <s v="Verplaatsingsonkosten"/>
    <n v="-1000"/>
    <x v="0"/>
    <x v="0"/>
    <x v="1"/>
    <s v="Variabele kost"/>
    <s v="Ja"/>
    <m/>
    <s v="OK zonder aanpassing"/>
    <s v="OK zonder aanpassing"/>
    <s v="Definitieve goedkeuring"/>
    <m/>
  </r>
  <r>
    <x v="0"/>
    <x v="3"/>
    <s v="Verplaatsingsonkosten"/>
    <n v="-1000"/>
    <x v="0"/>
    <x v="0"/>
    <x v="1"/>
    <s v="Variabele kost"/>
    <s v="Ja"/>
    <m/>
    <s v="OK zonder aanpassing"/>
    <s v="OK zonder aanpassing"/>
    <s v="Definitieve goedkeuring"/>
    <m/>
  </r>
  <r>
    <x v="0"/>
    <x v="4"/>
    <s v="Kosten werking BO"/>
    <n v="-2500"/>
    <x v="0"/>
    <x v="0"/>
    <x v="1"/>
    <s v="Variabele kost"/>
    <s v="Ja"/>
    <s v="Wat valt hier exact onder? Zijn dit de gsm abonnementen, internetvergoedingen? Hier zit een diner in en de internetvergoedingen denk ik en de verplaatsingen naar bv andere zaken dan de BO"/>
    <s v="OK zonder aanpassing"/>
    <s v="OK zonder aanpassing"/>
    <s v="Definitieve goedkeuring"/>
    <m/>
  </r>
  <r>
    <x v="0"/>
    <x v="1"/>
    <s v="Organisatie activiteiten AV en BAV"/>
    <n v="-2500"/>
    <x v="0"/>
    <x v="0"/>
    <x v="1"/>
    <s v="Variabele kost"/>
    <s v="Ja"/>
    <s v="Was 2300 voor AV in 2025. Zou dit gelijk houden"/>
    <s v="OK zonder aanpassing"/>
    <s v="OK zonder aanpassing"/>
    <s v="Definitieve goedkeuring"/>
    <m/>
  </r>
  <r>
    <x v="0"/>
    <x v="4"/>
    <s v="Organisatie beleidsdag"/>
    <n v="0"/>
    <x v="0"/>
    <x v="0"/>
    <x v="1"/>
    <s v="Variabele kost"/>
    <s v="Ja"/>
    <s v="Waar valt dit juist onder in beleidsplan? Wat zijn de verwachtingen hierbij? Kan volgens mijn gecoverd worden door de bovenstaande werkingsmiddelen, -1000"/>
    <s v="Voorstel tot schrapping"/>
    <s v="Voorstel tot schrapping"/>
    <s v="Geschrapt"/>
    <m/>
  </r>
  <r>
    <x v="0"/>
    <x v="4"/>
    <s v="Goed bestuur - Uitvoeren van risico-analyse van huidige inkomsten en identificeren van gebieden voor diversificatie"/>
    <n v="0"/>
    <x v="0"/>
    <x v="0"/>
    <x v="1"/>
    <s v="Variabele kost"/>
    <s v="Ja"/>
    <s v="Wat zien we hieronder vallen? vooral verplaatsingskosten? Kan volgens mij gecoverd worden door de bovenstaande werkingsmiddelen, -500"/>
    <s v="Voorstel tot schrapping"/>
    <s v="Voorstel tot schrapping"/>
    <s v="Geschrapt"/>
    <m/>
  </r>
  <r>
    <x v="0"/>
    <x v="4"/>
    <s v="Benaderen van potentiële sponsors met op maat gemaakte voorstellen en presentatie die de voordelen van samenwerking met Badminton Vlaanderen benadrukken"/>
    <n v="0"/>
    <x v="0"/>
    <x v="0"/>
    <x v="1"/>
    <s v="Variabele kost"/>
    <s v="Ja"/>
    <s v="Onkosten die hierbij gemaakt worden. Maar valt dit onder ABO, is dit niet eerder XCOM?, Kan volgens mij gecoverd worden door de bovenstaande werkingsmiddelen, -250"/>
    <s v="Voorstel tot schrapping"/>
    <s v="Voorstel tot schrapping"/>
    <s v="Geschrapt"/>
    <m/>
  </r>
  <r>
    <x v="1"/>
    <x v="0"/>
    <s v="Verplaatsingsonkosten"/>
    <n v="-800"/>
    <x v="0"/>
    <x v="0"/>
    <x v="1"/>
    <s v="Variabele kost"/>
    <m/>
    <m/>
    <m/>
    <m/>
    <m/>
    <m/>
  </r>
  <r>
    <x v="1"/>
    <x v="1"/>
    <s v="Verplaatsingsonkosten"/>
    <n v="-800"/>
    <x v="0"/>
    <x v="0"/>
    <x v="1"/>
    <s v="Variabele kost"/>
    <m/>
    <m/>
    <m/>
    <m/>
    <m/>
    <m/>
  </r>
  <r>
    <x v="1"/>
    <x v="2"/>
    <s v="Verplaatsingsonkosten"/>
    <n v="-1000"/>
    <x v="0"/>
    <x v="0"/>
    <x v="1"/>
    <s v="Variabele kost"/>
    <m/>
    <m/>
    <m/>
    <m/>
    <m/>
    <m/>
  </r>
  <r>
    <x v="1"/>
    <x v="3"/>
    <s v="Verplaatsingsonkosten"/>
    <n v="-1000"/>
    <x v="0"/>
    <x v="0"/>
    <x v="1"/>
    <s v="Variabele kost"/>
    <m/>
    <m/>
    <m/>
    <m/>
    <m/>
    <m/>
  </r>
  <r>
    <x v="1"/>
    <x v="4"/>
    <s v="Kosten werking BO"/>
    <n v="-2500"/>
    <x v="0"/>
    <x v="0"/>
    <x v="1"/>
    <s v="Variabele kost"/>
    <m/>
    <m/>
    <m/>
    <m/>
    <m/>
    <m/>
  </r>
  <r>
    <x v="1"/>
    <x v="1"/>
    <s v="Organisatie activiteiten AV en BAV"/>
    <n v="-2500"/>
    <x v="0"/>
    <x v="0"/>
    <x v="1"/>
    <s v="Variabele kost"/>
    <m/>
    <m/>
    <m/>
    <m/>
    <m/>
    <m/>
  </r>
  <r>
    <x v="1"/>
    <x v="4"/>
    <s v="Organisatie beleidsdag"/>
    <n v="-1000"/>
    <x v="0"/>
    <x v="0"/>
    <x v="1"/>
    <s v="Variabele kost"/>
    <m/>
    <m/>
    <m/>
    <m/>
    <m/>
    <m/>
  </r>
  <r>
    <x v="1"/>
    <x v="4"/>
    <s v="Goed bestuur - Uitvoeren van risico-analyse van huidige inkomsten en identificeren van gebieden voor diversificatie"/>
    <n v="-500"/>
    <x v="0"/>
    <x v="0"/>
    <x v="1"/>
    <s v="Variabele kost"/>
    <m/>
    <m/>
    <m/>
    <m/>
    <m/>
    <m/>
  </r>
  <r>
    <x v="1"/>
    <x v="4"/>
    <s v="Goed bestuur - Uitvoeren van marktonderzoek om potentiële partners te identificeren"/>
    <n v="-1500"/>
    <x v="0"/>
    <x v="0"/>
    <x v="1"/>
    <s v="Variabele kost"/>
    <m/>
    <m/>
    <m/>
    <m/>
    <m/>
    <m/>
  </r>
  <r>
    <x v="1"/>
    <x v="4"/>
    <s v="Goed bestuur - Uitvoeren van risico-analyse van huidige inkomsten en identificeren van gebieden voor diversificatie"/>
    <n v="-500"/>
    <x v="0"/>
    <x v="0"/>
    <x v="1"/>
    <s v="Variabele kost"/>
    <m/>
    <m/>
    <m/>
    <m/>
    <m/>
    <m/>
  </r>
  <r>
    <x v="1"/>
    <x v="4"/>
    <s v="Goed bestuur"/>
    <n v="0"/>
    <x v="0"/>
    <x v="0"/>
    <x v="1"/>
    <m/>
    <m/>
    <m/>
    <m/>
    <m/>
    <m/>
    <m/>
  </r>
  <r>
    <x v="0"/>
    <x v="0"/>
    <s v="Lidgeld clubs"/>
    <n v="551000"/>
    <x v="1"/>
    <x v="0"/>
    <x v="2"/>
    <s v="Lidgeld"/>
    <s v="Ja"/>
    <s v="&quot;=32,42*4552+13,74*10840+13,72*7082+5*22474+2*22474. Dit stond op 530.000. nu op 22.474. "/>
    <s v="OK zonder aanpassing"/>
    <s v="OK zonder aanpassing"/>
    <s v="Definitieve goedkeuring"/>
    <m/>
  </r>
  <r>
    <x v="0"/>
    <x v="0"/>
    <s v="Licenties clubs"/>
    <n v="49734"/>
    <x v="1"/>
    <x v="0"/>
    <x v="2"/>
    <s v="Lidgeld"/>
    <s v="Ja"/>
    <s v="Berekening obv 144 clubs (2 minder dan vorig jaar) Stond op 50.000"/>
    <s v="OK zonder aanpassing"/>
    <s v="OK zonder aanpassing"/>
    <s v="Definitieve goedkeuring"/>
    <m/>
  </r>
  <r>
    <x v="1"/>
    <x v="0"/>
    <s v="Lidgeld clubs"/>
    <n v="530000"/>
    <x v="1"/>
    <x v="0"/>
    <x v="2"/>
    <s v="Lidgeld"/>
    <m/>
    <m/>
    <m/>
    <m/>
    <m/>
    <m/>
  </r>
  <r>
    <x v="1"/>
    <x v="0"/>
    <s v="Licenties clubs"/>
    <n v="50000"/>
    <x v="1"/>
    <x v="0"/>
    <x v="2"/>
    <s v="Lidgeld"/>
    <m/>
    <m/>
    <m/>
    <m/>
    <m/>
    <m/>
  </r>
  <r>
    <x v="0"/>
    <x v="4"/>
    <s v="Bureaumateriaal DC"/>
    <n v="-1200"/>
    <x v="0"/>
    <x v="0"/>
    <x v="3"/>
    <s v="Variabele kost"/>
    <s v="Ja"/>
    <s v="Komt van 1700, aangepast naar 1200 (100 euro /maand lijkt me meer dan voldoende)"/>
    <s v="OK zonder aanpassing"/>
    <s v="OK zonder aanpassing"/>
    <s v="Definitieve goedkeuring"/>
    <m/>
  </r>
  <r>
    <x v="0"/>
    <x v="0"/>
    <s v="Huur DC "/>
    <n v="-3700"/>
    <x v="0"/>
    <x v="0"/>
    <x v="3"/>
    <s v="Vaste kost"/>
    <s v="Ja"/>
    <s v="Huur DC is nu 1200 euro/m. Verwachten we indexering?"/>
    <s v="OK zonder aanpassing"/>
    <s v="OK zonder aanpassing"/>
    <s v="Definitieve goedkeuring"/>
    <m/>
  </r>
  <r>
    <x v="0"/>
    <x v="1"/>
    <s v="Huur DC "/>
    <n v="-3700"/>
    <x v="0"/>
    <x v="0"/>
    <x v="3"/>
    <s v="Vaste kost"/>
    <s v="Ja"/>
    <m/>
    <s v="OK zonder aanpassing"/>
    <s v="OK zonder aanpassing"/>
    <s v="Definitieve goedkeuring"/>
    <m/>
  </r>
  <r>
    <x v="0"/>
    <x v="2"/>
    <s v="Huur DC "/>
    <n v="-3700"/>
    <x v="0"/>
    <x v="0"/>
    <x v="3"/>
    <s v="Vaste kost"/>
    <s v="Ja"/>
    <m/>
    <s v="OK zonder aanpassing"/>
    <s v="OK zonder aanpassing"/>
    <s v="Definitieve goedkeuring"/>
    <m/>
  </r>
  <r>
    <x v="0"/>
    <x v="3"/>
    <s v="Huur DC "/>
    <n v="-3700"/>
    <x v="0"/>
    <x v="0"/>
    <x v="3"/>
    <s v="Vaste kost"/>
    <s v="Ja"/>
    <m/>
    <s v="OK zonder aanpassing"/>
    <s v="OK zonder aanpassing"/>
    <s v="Definitieve goedkeuring"/>
    <m/>
  </r>
  <r>
    <x v="0"/>
    <x v="0"/>
    <s v="Gas/Elektriciteit"/>
    <n v="-1200"/>
    <x v="0"/>
    <x v="0"/>
    <x v="3"/>
    <s v="Vaste kost"/>
    <s v="Ja"/>
    <m/>
    <s v="OK zonder aanpassing"/>
    <s v="OK zonder aanpassing"/>
    <s v="Definitieve goedkeuring"/>
    <m/>
  </r>
  <r>
    <x v="0"/>
    <x v="1"/>
    <s v="Gas/Elektriciteit"/>
    <n v="-1200"/>
    <x v="0"/>
    <x v="0"/>
    <x v="3"/>
    <s v="Vaste kost"/>
    <s v="Ja"/>
    <m/>
    <s v="OK zonder aanpassing"/>
    <s v="OK zonder aanpassing"/>
    <s v="Definitieve goedkeuring"/>
    <m/>
  </r>
  <r>
    <x v="0"/>
    <x v="2"/>
    <s v="Gas/Elektriciteit"/>
    <n v="-1200"/>
    <x v="0"/>
    <x v="0"/>
    <x v="3"/>
    <s v="Vaste kost"/>
    <s v="Ja"/>
    <m/>
    <s v="OK zonder aanpassing"/>
    <s v="OK zonder aanpassing"/>
    <s v="Definitieve goedkeuring"/>
    <m/>
  </r>
  <r>
    <x v="0"/>
    <x v="3"/>
    <s v="Gas/Elektriciteit"/>
    <n v="-1200"/>
    <x v="0"/>
    <x v="0"/>
    <x v="3"/>
    <s v="Vaste kost"/>
    <s v="Ja"/>
    <m/>
    <s v="OK zonder aanpassing"/>
    <s v="OK zonder aanpassing"/>
    <s v="Definitieve goedkeuring"/>
    <m/>
  </r>
  <r>
    <x v="0"/>
    <x v="0"/>
    <s v="Onderhoud DC"/>
    <n v="-1000"/>
    <x v="0"/>
    <x v="0"/>
    <x v="3"/>
    <s v="Vaste kost"/>
    <s v="Ja"/>
    <s v="Kuisploeg + restafval container"/>
    <s v="OK zonder aanpassing"/>
    <s v="OK zonder aanpassing"/>
    <s v="Definitieve goedkeuring"/>
    <m/>
  </r>
  <r>
    <x v="0"/>
    <x v="1"/>
    <s v="Onderhoud DC"/>
    <n v="-1000"/>
    <x v="0"/>
    <x v="0"/>
    <x v="3"/>
    <s v="Vaste kost"/>
    <s v="Ja"/>
    <m/>
    <s v="OK zonder aanpassing"/>
    <s v="OK zonder aanpassing"/>
    <s v="Definitieve goedkeuring"/>
    <m/>
  </r>
  <r>
    <x v="0"/>
    <x v="2"/>
    <s v="Onderhoud DC"/>
    <n v="-1000"/>
    <x v="0"/>
    <x v="0"/>
    <x v="3"/>
    <s v="Vaste kost"/>
    <s v="Ja"/>
    <m/>
    <s v="OK zonder aanpassing"/>
    <s v="OK zonder aanpassing"/>
    <s v="Definitieve goedkeuring"/>
    <m/>
  </r>
  <r>
    <x v="0"/>
    <x v="3"/>
    <s v="Onderhoud DC"/>
    <n v="-1000"/>
    <x v="0"/>
    <x v="0"/>
    <x v="3"/>
    <s v="Vaste kost"/>
    <s v="Ja"/>
    <m/>
    <s v="OK zonder aanpassing"/>
    <s v="OK zonder aanpassing"/>
    <s v="Definitieve goedkeuring"/>
    <m/>
  </r>
  <r>
    <x v="1"/>
    <x v="4"/>
    <s v="Bureaumateriaal DC"/>
    <n v="-1700"/>
    <x v="0"/>
    <x v="0"/>
    <x v="3"/>
    <s v="Variabele kost"/>
    <m/>
    <m/>
    <m/>
    <m/>
    <m/>
    <m/>
  </r>
  <r>
    <x v="1"/>
    <x v="0"/>
    <s v="Huur DC "/>
    <n v="-3700"/>
    <x v="0"/>
    <x v="0"/>
    <x v="3"/>
    <s v="Vaste kost"/>
    <m/>
    <m/>
    <m/>
    <m/>
    <m/>
    <m/>
  </r>
  <r>
    <x v="1"/>
    <x v="1"/>
    <s v="Huur DC "/>
    <n v="-3700"/>
    <x v="0"/>
    <x v="0"/>
    <x v="3"/>
    <s v="Vaste kost"/>
    <m/>
    <m/>
    <m/>
    <m/>
    <m/>
    <m/>
  </r>
  <r>
    <x v="1"/>
    <x v="2"/>
    <s v="Huur DC "/>
    <n v="-3700"/>
    <x v="0"/>
    <x v="0"/>
    <x v="3"/>
    <s v="Vaste kost"/>
    <m/>
    <m/>
    <m/>
    <m/>
    <m/>
    <m/>
  </r>
  <r>
    <x v="1"/>
    <x v="3"/>
    <s v="Huur DC "/>
    <n v="-3700"/>
    <x v="0"/>
    <x v="0"/>
    <x v="3"/>
    <s v="Vaste kost"/>
    <m/>
    <m/>
    <m/>
    <m/>
    <m/>
    <m/>
  </r>
  <r>
    <x v="1"/>
    <x v="0"/>
    <s v="Gas/Elektriciteit"/>
    <n v="-1200"/>
    <x v="0"/>
    <x v="0"/>
    <x v="3"/>
    <s v="Vaste kost"/>
    <m/>
    <m/>
    <m/>
    <m/>
    <m/>
    <m/>
  </r>
  <r>
    <x v="1"/>
    <x v="1"/>
    <s v="Gas/Elektriciteit"/>
    <n v="-1200"/>
    <x v="0"/>
    <x v="0"/>
    <x v="3"/>
    <s v="Vaste kost"/>
    <m/>
    <m/>
    <m/>
    <m/>
    <m/>
    <m/>
  </r>
  <r>
    <x v="1"/>
    <x v="2"/>
    <s v="Gas/Elektriciteit"/>
    <n v="-1200"/>
    <x v="0"/>
    <x v="0"/>
    <x v="3"/>
    <s v="Vaste kost"/>
    <m/>
    <m/>
    <m/>
    <m/>
    <m/>
    <m/>
  </r>
  <r>
    <x v="1"/>
    <x v="3"/>
    <s v="Gas/Elektriciteit"/>
    <n v="-1200"/>
    <x v="0"/>
    <x v="0"/>
    <x v="3"/>
    <s v="Vaste kost"/>
    <m/>
    <m/>
    <m/>
    <m/>
    <m/>
    <m/>
  </r>
  <r>
    <x v="1"/>
    <x v="0"/>
    <s v="Onderhoud DC"/>
    <n v="-1000"/>
    <x v="0"/>
    <x v="0"/>
    <x v="3"/>
    <s v="Vaste kost"/>
    <m/>
    <m/>
    <m/>
    <m/>
    <m/>
    <m/>
  </r>
  <r>
    <x v="1"/>
    <x v="1"/>
    <s v="Onderhoud DC"/>
    <n v="-1000"/>
    <x v="0"/>
    <x v="0"/>
    <x v="3"/>
    <s v="Vaste kost"/>
    <m/>
    <m/>
    <m/>
    <m/>
    <m/>
    <m/>
  </r>
  <r>
    <x v="1"/>
    <x v="2"/>
    <s v="Onderhoud DC"/>
    <n v="-1000"/>
    <x v="0"/>
    <x v="0"/>
    <x v="3"/>
    <s v="Vaste kost"/>
    <m/>
    <m/>
    <m/>
    <m/>
    <m/>
    <m/>
  </r>
  <r>
    <x v="1"/>
    <x v="3"/>
    <s v="Onderhoud DC"/>
    <n v="-1000"/>
    <x v="0"/>
    <x v="0"/>
    <x v="3"/>
    <s v="Vaste kost"/>
    <m/>
    <m/>
    <m/>
    <m/>
    <m/>
    <m/>
  </r>
  <r>
    <x v="0"/>
    <x v="4"/>
    <s v="FinCom"/>
    <n v="-1000"/>
    <x v="0"/>
    <x v="0"/>
    <x v="4"/>
    <s v="Variabele kost"/>
    <s v="Ja"/>
    <m/>
    <s v="OK zonder aanpassing"/>
    <s v="OK zonder aanpassing"/>
    <s v="Definitieve goedkeuring"/>
    <m/>
  </r>
  <r>
    <x v="0"/>
    <x v="1"/>
    <s v="Revisor"/>
    <n v="-3600"/>
    <x v="0"/>
    <x v="0"/>
    <x v="4"/>
    <s v="Vaste kost"/>
    <s v="Ja"/>
    <s v="Was 3.585 in 2024"/>
    <s v="OK zonder aanpassing"/>
    <s v="OK zonder aanpassing"/>
    <s v="Definitieve goedkeuring"/>
    <m/>
  </r>
  <r>
    <x v="0"/>
    <x v="0"/>
    <s v="SBB opvolging"/>
    <n v="-3990"/>
    <x v="0"/>
    <x v="0"/>
    <x v="4"/>
    <s v="Variabele kost"/>
    <s v="Ja"/>
    <s v="In 2024 11500 betaald aan SBB. Heb alles van 2025 met 5% omhoog gedaan om dit te dekken"/>
    <s v="OK zonder aanpassing"/>
    <s v="OK zonder aanpassing"/>
    <s v="Definitieve goedkeuring"/>
    <m/>
  </r>
  <r>
    <x v="0"/>
    <x v="1"/>
    <s v="SBB opvolging"/>
    <n v="-2520"/>
    <x v="0"/>
    <x v="0"/>
    <x v="4"/>
    <s v="Variabele kost"/>
    <s v="Ja"/>
    <m/>
    <s v="OK zonder aanpassing"/>
    <s v="OK zonder aanpassing"/>
    <s v="Definitieve goedkeuring"/>
    <m/>
  </r>
  <r>
    <x v="0"/>
    <x v="2"/>
    <s v="SBB opvolging"/>
    <n v="-2520"/>
    <x v="0"/>
    <x v="0"/>
    <x v="4"/>
    <s v="Variabele kost"/>
    <s v="Ja"/>
    <m/>
    <s v="OK zonder aanpassing"/>
    <s v="OK zonder aanpassing"/>
    <s v="Definitieve goedkeuring"/>
    <m/>
  </r>
  <r>
    <x v="0"/>
    <x v="3"/>
    <s v="SBB opvolging"/>
    <n v="-2520"/>
    <x v="0"/>
    <x v="0"/>
    <x v="4"/>
    <s v="Variabele kost"/>
    <s v="Ja"/>
    <m/>
    <s v="OK zonder aanpassing"/>
    <s v="OK zonder aanpassing"/>
    <s v="Definitieve goedkeuring"/>
    <m/>
  </r>
  <r>
    <x v="0"/>
    <x v="4"/>
    <s v="Intresten Spaarrekening"/>
    <n v="1500"/>
    <x v="1"/>
    <x v="0"/>
    <x v="4"/>
    <s v="Inkomsten varia"/>
    <s v="Ja"/>
    <s v="NIEUW"/>
    <s v="OK mits aanpassing"/>
    <s v="OK mits aanpassing"/>
    <s v="Definitieve goedkeuring"/>
    <m/>
  </r>
  <r>
    <x v="0"/>
    <x v="0"/>
    <s v="Intresten termijn rekening"/>
    <n v="2600"/>
    <x v="1"/>
    <x v="0"/>
    <x v="4"/>
    <s v="Inkomsten varia"/>
    <s v="Ja"/>
    <s v="NIEUW"/>
    <s v="OK mits aanpassing"/>
    <s v="OK mits aanpassing"/>
    <s v="Definitieve goedkeuring"/>
    <m/>
  </r>
  <r>
    <x v="0"/>
    <x v="1"/>
    <s v="Intresten termijn rekening"/>
    <n v="2600"/>
    <x v="1"/>
    <x v="0"/>
    <x v="4"/>
    <s v="Inkomsten varia"/>
    <s v="Ja"/>
    <s v="NIEUW"/>
    <s v="OK mits aanpassing"/>
    <s v="OK mits aanpassing"/>
    <s v="Definitieve goedkeuring"/>
    <m/>
  </r>
  <r>
    <x v="0"/>
    <x v="2"/>
    <s v="Intresten termijn rekening"/>
    <n v="1760"/>
    <x v="1"/>
    <x v="0"/>
    <x v="4"/>
    <s v="Inkomsten varia"/>
    <s v="Ja"/>
    <s v="Was in Q3 2024 1750 euro. Wat verwachten we in 2026?"/>
    <s v="OK mits aanpassing"/>
    <s v="OK mits aanpassing"/>
    <s v="Definitieve goedkeuring"/>
    <m/>
  </r>
  <r>
    <x v="0"/>
    <x v="3"/>
    <s v="Intresten termijn rekening"/>
    <n v="1760"/>
    <x v="1"/>
    <x v="0"/>
    <x v="4"/>
    <s v="Inkomsten varia"/>
    <s v="Ja"/>
    <s v="Was in Q4 2024 1750 euro"/>
    <s v="OK mits aanpassing"/>
    <s v="OK mits aanpassing"/>
    <s v="Definitieve goedkeuring"/>
    <m/>
  </r>
  <r>
    <x v="0"/>
    <x v="2"/>
    <s v="Roerende voorheffing intresten termijn rekening"/>
    <n v="0"/>
    <x v="0"/>
    <x v="0"/>
    <x v="4"/>
    <s v="Variabele kost"/>
    <s v="Ja"/>
    <s v="Netto bedrag in begroting -530"/>
    <s v="Voorstel tot schrapping"/>
    <s v="Voorstel tot schrapping"/>
    <s v="Geschrapt"/>
    <m/>
  </r>
  <r>
    <x v="0"/>
    <x v="3"/>
    <s v="Roerende voorheffing intresten termijn rekening"/>
    <n v="0"/>
    <x v="0"/>
    <x v="0"/>
    <x v="4"/>
    <s v="Variabele kost"/>
    <s v="Ja"/>
    <s v="Netto bedrag in begroting, -530"/>
    <s v="Voorstel tot schrapping"/>
    <s v="Voorstel tot schrapping"/>
    <s v="Geschrapt"/>
    <m/>
  </r>
  <r>
    <x v="1"/>
    <x v="4"/>
    <s v="FinCom"/>
    <n v="-1000"/>
    <x v="0"/>
    <x v="0"/>
    <x v="4"/>
    <s v="Variabele kost"/>
    <m/>
    <m/>
    <m/>
    <m/>
    <m/>
    <m/>
  </r>
  <r>
    <x v="1"/>
    <x v="1"/>
    <s v="Revisor"/>
    <n v="-3000"/>
    <x v="0"/>
    <x v="0"/>
    <x v="4"/>
    <s v="Vaste kost"/>
    <m/>
    <m/>
    <m/>
    <m/>
    <m/>
    <m/>
  </r>
  <r>
    <x v="1"/>
    <x v="0"/>
    <s v="SBB opvolging"/>
    <n v="-3800"/>
    <x v="0"/>
    <x v="0"/>
    <x v="4"/>
    <s v="Variabele kost"/>
    <m/>
    <m/>
    <m/>
    <m/>
    <m/>
    <m/>
  </r>
  <r>
    <x v="1"/>
    <x v="1"/>
    <s v="SBB opvolging"/>
    <n v="-2400"/>
    <x v="0"/>
    <x v="0"/>
    <x v="4"/>
    <s v="Variabele kost"/>
    <m/>
    <m/>
    <m/>
    <m/>
    <m/>
    <m/>
  </r>
  <r>
    <x v="1"/>
    <x v="2"/>
    <s v="SBB opvolging"/>
    <n v="-2400"/>
    <x v="0"/>
    <x v="0"/>
    <x v="4"/>
    <s v="Variabele kost"/>
    <m/>
    <m/>
    <m/>
    <m/>
    <m/>
    <m/>
  </r>
  <r>
    <x v="1"/>
    <x v="3"/>
    <s v="SBB opvolging"/>
    <n v="-2400"/>
    <x v="0"/>
    <x v="0"/>
    <x v="4"/>
    <s v="Variabele kost"/>
    <m/>
    <m/>
    <m/>
    <m/>
    <m/>
    <m/>
  </r>
  <r>
    <x v="0"/>
    <x v="4"/>
    <s v="Patrimoniumtaks"/>
    <n v="-1000"/>
    <x v="0"/>
    <x v="0"/>
    <x v="4"/>
    <s v="Variabele kost"/>
    <s v="Ja"/>
    <s v="Was 1000 euro in 2024. Eerder bij AFIN zetten?, akkoord, is verzet"/>
    <s v="OK mits aanpassing"/>
    <s v="OK mits aanpassing"/>
    <s v="Definitieve goedkeuring"/>
    <m/>
  </r>
  <r>
    <x v="0"/>
    <x v="4"/>
    <s v="Jaarlijks organiseert Badminton Vlaanderen 2 opleidingen voor Club-API's"/>
    <n v="-500"/>
    <x v="0"/>
    <x v="0"/>
    <x v="5"/>
    <s v="Variabele kost"/>
    <s v="Ja"/>
    <m/>
    <s v="OK zonder aanpassing"/>
    <s v="OK zonder aanpassing"/>
    <s v="Definitieve goedkeuring"/>
    <m/>
  </r>
  <r>
    <x v="0"/>
    <x v="4"/>
    <s v="Jaarlijks organiseert Badminton Vlaanderen 2 opleidingen voor Club-API's"/>
    <n v="1200"/>
    <x v="1"/>
    <x v="0"/>
    <x v="5"/>
    <s v="Inschrijving"/>
    <s v="Ja"/>
    <s v="De eerste reeks leverde al 800 euro op. Stond op 1000, dit opgetrokken naar 1200"/>
    <s v="OK zonder aanpassing"/>
    <s v="OK zonder aanpassing"/>
    <s v="Definitieve goedkeuring"/>
    <m/>
  </r>
  <r>
    <x v="0"/>
    <x v="4"/>
    <s v="Jaarlijks organiseert Badminton Vlaanderen een uitwisselingsmoment voor Club-API's"/>
    <n v="350"/>
    <x v="1"/>
    <x v="0"/>
    <x v="5"/>
    <s v="Inschrijving"/>
    <s v="Ja"/>
    <s v="35personen aan 10 euro"/>
    <s v="OK zonder aanpassing"/>
    <s v="OK zonder aanpassing"/>
    <s v="Definitieve goedkeuring"/>
    <m/>
  </r>
  <r>
    <x v="0"/>
    <x v="4"/>
    <s v="Jaarlijks organiseert Badminton Vlaanderen een uitwisselingsmoment voor Club-API's"/>
    <n v="-500"/>
    <x v="0"/>
    <x v="0"/>
    <x v="5"/>
    <s v="Variabele kost"/>
    <s v="Ja"/>
    <m/>
    <s v="OK zonder aanpassing"/>
    <s v="OK zonder aanpassing"/>
    <s v="Definitieve goedkeuring"/>
    <m/>
  </r>
  <r>
    <x v="0"/>
    <x v="4"/>
    <s v="Jaarlijks organiseert Badminton Vlaanderen 2 bijscholingen omtrent een bepaald thema"/>
    <n v="480"/>
    <x v="1"/>
    <x v="0"/>
    <x v="5"/>
    <s v="Inschrijving"/>
    <s v="Ja"/>
    <s v="2*16 personen aan 15 euro "/>
    <s v="OK zonder aanpassing"/>
    <s v="OK zonder aanpassing"/>
    <s v="Definitieve goedkeuring"/>
    <m/>
  </r>
  <r>
    <x v="0"/>
    <x v="4"/>
    <s v="Jaarlijks organiseert Badminton Vlaanderen 2 bijscholingen omtrent een bepaald thema"/>
    <n v="-600"/>
    <x v="0"/>
    <x v="0"/>
    <x v="5"/>
    <s v="Variabele kost"/>
    <s v="Ja"/>
    <m/>
    <s v="OK zonder aanpassing"/>
    <s v="OK zonder aanpassing"/>
    <s v="Definitieve goedkeuring"/>
    <m/>
  </r>
  <r>
    <x v="0"/>
    <x v="4"/>
    <s v="Jaarlijks organiseren we een workshop voor clubbestuurders en Club-API's omtrent het opstellen en implementeren van een integriteitsbeleid"/>
    <n v="-250"/>
    <x v="0"/>
    <x v="0"/>
    <x v="5"/>
    <s v="Variabele kost"/>
    <s v="Ja"/>
    <m/>
    <s v="OK zonder aanpassing"/>
    <s v="OK zonder aanpassing"/>
    <s v="Definitieve goedkeuring"/>
    <m/>
  </r>
  <r>
    <x v="0"/>
    <x v="4"/>
    <s v="Jaarlijks krijgt elke club een integriteitslabel op basis van hun verwezenlijkingen"/>
    <n v="0"/>
    <x v="0"/>
    <x v="0"/>
    <x v="5"/>
    <s v="Variabele kost"/>
    <s v="Ja"/>
    <s v="Wat is de kost hierbij? Goede vraag, -500, ok om te schrappen voor 2026, eerst nog verder de kritische massa uitbouwen (Bert). Geen expliciete kost voor (na overleg P-J)"/>
    <s v="Voorstel tot schrapping"/>
    <s v="Voorstel tot schrapping"/>
    <s v="Geschrapt"/>
    <m/>
  </r>
  <r>
    <x v="0"/>
    <x v="4"/>
    <s v="De Ethische Commissie ontwikkelt in samenspraak met federatie-API het integriteitsbeleid"/>
    <n v="-600"/>
    <x v="0"/>
    <x v="0"/>
    <x v="5"/>
    <s v="Variabele kost"/>
    <s v="Ja"/>
    <s v="100 euro onkosten per vergadering voorzien, nog af te stemmen want is dit dan per persoon of in totaal?"/>
    <s v="OK zonder aanpassing"/>
    <s v="OK zonder aanpassing"/>
    <s v="Definitieve goedkeuring"/>
    <m/>
  </r>
  <r>
    <x v="0"/>
    <x v="4"/>
    <s v="Badminton Vlaanderen voorziet een toegankelijke meldingsprocedure voor alle actoren"/>
    <n v="-960"/>
    <x v="0"/>
    <x v="0"/>
    <x v="5"/>
    <s v="Variabele kost"/>
    <s v="Ja"/>
    <s v="Optie om Trustan op federatieniveau in gebruik te nemen (80/maand). Op clubniveau zou dit 150 per club/per jaar kosten (komt van 850 euro) een club hiervoor 150 euro vragen? (Bert)"/>
    <s v="OK zonder aanpassing"/>
    <s v="OK zonder aanpassing"/>
    <s v="Definitieve goedkeuring"/>
    <m/>
  </r>
  <r>
    <x v="0"/>
    <x v="4"/>
    <s v="Badminton Vlaanderen zorgt voor een continu aanbod van minstens 3 federatie API's"/>
    <n v="-1440"/>
    <x v="0"/>
    <x v="0"/>
    <x v="5"/>
    <s v="Variabele kost"/>
    <s v="Ja"/>
    <s v="Opgetrokken van 1000 naar 1440 (3 federatie API's aan 40/maand)"/>
    <s v="OK zonder aanpassing"/>
    <s v="OK zonder aanpassing"/>
    <s v="Definitieve goedkeuring"/>
    <m/>
  </r>
  <r>
    <x v="0"/>
    <x v="4"/>
    <s v="Jaarlijks volgt elke federatie-API minstens 1 uitwisselingsmoment"/>
    <n v="-125"/>
    <x v="0"/>
    <x v="0"/>
    <x v="5"/>
    <s v="Variabele kost"/>
    <s v="Ja"/>
    <m/>
    <s v="OK zonder aanpassing"/>
    <s v="OK zonder aanpassing"/>
    <s v="Definitieve goedkeuring"/>
    <m/>
  </r>
  <r>
    <x v="0"/>
    <x v="4"/>
    <s v="5 clubs ondersteunen met opstellen integriteitsbeleid (door Federatie API of andere externe persoon)"/>
    <n v="-420"/>
    <x v="0"/>
    <x v="0"/>
    <x v="5"/>
    <s v="Variabele kost"/>
    <s v="Ja"/>
    <s v="84 euro per ondersteuning die wordt gegeven uittrekken voor de persoon die het doet. (2 dagen vrijwilligersvergoeding) (nieuwe uitgave)"/>
    <s v="OK zonder aanpassing"/>
    <s v="OK zonder aanpassing"/>
    <s v="Definitieve goedkeuring"/>
    <m/>
  </r>
  <r>
    <x v="0"/>
    <x v="4"/>
    <s v="Ontwikkelen van educatief materiaal die onze clubs informeren over deze kwesties (integriteit)"/>
    <n v="-100"/>
    <x v="0"/>
    <x v="0"/>
    <x v="5"/>
    <s v="Variabele kost"/>
    <s v="Ja"/>
    <s v="Nieuwe uitgave "/>
    <s v="OK zonder aanpassing"/>
    <s v="OK zonder aanpassing"/>
    <s v="Definitieve goedkeuring"/>
    <m/>
  </r>
  <r>
    <x v="1"/>
    <x v="4"/>
    <s v="Jaarlijks organiseert Badminton Vlaanderen 2 opleidingen voor Club-API's"/>
    <n v="1000"/>
    <x v="1"/>
    <x v="0"/>
    <x v="5"/>
    <s v="Inschrijving"/>
    <m/>
    <m/>
    <m/>
    <m/>
    <m/>
    <m/>
  </r>
  <r>
    <x v="1"/>
    <x v="4"/>
    <s v="Jaarlijks organiseert Badminton Vlaanderen een uitwisselingsmoment voor Club-API's"/>
    <n v="350"/>
    <x v="1"/>
    <x v="0"/>
    <x v="5"/>
    <s v="Inschrijving"/>
    <m/>
    <m/>
    <m/>
    <m/>
    <m/>
    <m/>
  </r>
  <r>
    <x v="1"/>
    <x v="4"/>
    <s v="Jaarlijks organiseert Badminton Vlaanderen 1 bijscholing omtrent een bepaald thema"/>
    <n v="500"/>
    <x v="1"/>
    <x v="0"/>
    <x v="5"/>
    <s v="Inschrijving"/>
    <m/>
    <m/>
    <m/>
    <m/>
    <m/>
    <m/>
  </r>
  <r>
    <x v="1"/>
    <x v="4"/>
    <s v="Badminton Vlaanderen biedt samen met partner verschillende vormingsopties aan voor clubs "/>
    <n v="500"/>
    <x v="1"/>
    <x v="0"/>
    <x v="5"/>
    <s v="Inschrijving"/>
    <m/>
    <m/>
    <m/>
    <m/>
    <m/>
    <m/>
  </r>
  <r>
    <x v="1"/>
    <x v="4"/>
    <s v="Jaarlijks organiseren we een workshop voor clubbestuurders en Club-API's omtrent het opstellen en implementeren van een integriteitsbeleid"/>
    <n v="-250"/>
    <x v="0"/>
    <x v="0"/>
    <x v="5"/>
    <s v="Variabele kost"/>
    <m/>
    <m/>
    <m/>
    <m/>
    <m/>
    <m/>
  </r>
  <r>
    <x v="1"/>
    <x v="4"/>
    <s v="Jaarlijks krijgt elke club een integriteitslabel op basis van hun verwezenlijkingen"/>
    <n v="-500"/>
    <x v="0"/>
    <x v="0"/>
    <x v="5"/>
    <s v="Variabele kost"/>
    <m/>
    <m/>
    <m/>
    <m/>
    <m/>
    <m/>
  </r>
  <r>
    <x v="1"/>
    <x v="4"/>
    <s v="De Ethische Commissie ontwikkelt in samenspraak met federatie-API het integriteitsbeleid"/>
    <n v="-750"/>
    <x v="0"/>
    <x v="0"/>
    <x v="5"/>
    <s v="Variabele kost"/>
    <m/>
    <m/>
    <m/>
    <m/>
    <m/>
    <m/>
  </r>
  <r>
    <x v="1"/>
    <x v="4"/>
    <s v="Badminton Vlaanderen voorziet een toegankelijke meldingsprocedure voor alle actoren"/>
    <n v="-850"/>
    <x v="0"/>
    <x v="0"/>
    <x v="5"/>
    <s v="Variabele kost"/>
    <m/>
    <m/>
    <m/>
    <m/>
    <m/>
    <m/>
  </r>
  <r>
    <x v="1"/>
    <x v="4"/>
    <s v="Jaarlijks organiseert Badminton Vlaanderen 2 opleidingen voor Club-API's"/>
    <n v="-500"/>
    <x v="0"/>
    <x v="0"/>
    <x v="5"/>
    <s v="Variabele kost"/>
    <m/>
    <m/>
    <m/>
    <m/>
    <m/>
    <m/>
  </r>
  <r>
    <x v="1"/>
    <x v="4"/>
    <s v="Jaarlijks organiseert Badminton Vlaanderen een uitwisselingsmoment voor Club-API's"/>
    <n v="-500"/>
    <x v="0"/>
    <x v="0"/>
    <x v="5"/>
    <s v="Variabele kost"/>
    <m/>
    <m/>
    <m/>
    <m/>
    <m/>
    <m/>
  </r>
  <r>
    <x v="1"/>
    <x v="4"/>
    <s v="Jaarlijks organiseert Badminton Vlaanderen 1 bijscholing omtrent een bepaald thema"/>
    <n v="-250"/>
    <x v="0"/>
    <x v="0"/>
    <x v="5"/>
    <s v="Variabele kost"/>
    <m/>
    <m/>
    <m/>
    <m/>
    <m/>
    <m/>
  </r>
  <r>
    <x v="1"/>
    <x v="4"/>
    <s v="Badminton Vlaanderen biedt samen met partner verschillende vormingsopties aan voor clubs "/>
    <n v="-500"/>
    <x v="0"/>
    <x v="0"/>
    <x v="5"/>
    <s v="Variabele kost"/>
    <m/>
    <m/>
    <m/>
    <m/>
    <m/>
    <m/>
  </r>
  <r>
    <x v="1"/>
    <x v="4"/>
    <s v="Badminton Vlaanderen zorgt voor een continu aanbod van minstens 3 federatie API's"/>
    <n v="-1000"/>
    <x v="0"/>
    <x v="0"/>
    <x v="5"/>
    <s v="Variabele kost"/>
    <m/>
    <m/>
    <m/>
    <m/>
    <m/>
    <m/>
  </r>
  <r>
    <x v="1"/>
    <x v="4"/>
    <s v="Badminton Vlaanderen biedt samen met partner verschillende vormingsopties aan voor clubs "/>
    <n v="-500"/>
    <x v="0"/>
    <x v="0"/>
    <x v="5"/>
    <s v="Variabele kost"/>
    <m/>
    <m/>
    <m/>
    <m/>
    <m/>
    <m/>
  </r>
  <r>
    <x v="1"/>
    <x v="4"/>
    <s v="Jaarlijks volgt elke federatie-API minstens 1 uitwisselingsmoment"/>
    <n v="-125"/>
    <x v="0"/>
    <x v="0"/>
    <x v="5"/>
    <s v="Variabele kost"/>
    <m/>
    <m/>
    <m/>
    <m/>
    <m/>
    <m/>
  </r>
  <r>
    <x v="1"/>
    <x v="4"/>
    <s v="Badminton Vlaanderen biedt samen met partner verschillende vormingsopties aan voor clubs "/>
    <n v="-1000"/>
    <x v="0"/>
    <x v="0"/>
    <x v="5"/>
    <s v="Variabele kost"/>
    <m/>
    <m/>
    <m/>
    <m/>
    <m/>
    <m/>
  </r>
  <r>
    <x v="0"/>
    <x v="4"/>
    <s v="Extra externe ondersteuning integriteitswerking "/>
    <n v="-6720"/>
    <x v="0"/>
    <x v="0"/>
    <x v="5"/>
    <s v="Loonkost"/>
    <s v="Ja"/>
    <s v="Femke als art. 17 16u/maand + P-J 2 dagen maand vrijwilligersvergoeding = 17,5*16*12+45*2*12"/>
    <s v="OK mits aanpassing"/>
    <s v="OK mits aanpassing"/>
    <s v="Definitieve goedkeuring"/>
    <m/>
  </r>
  <r>
    <x v="0"/>
    <x v="4"/>
    <s v="Lidgeld Sportieq"/>
    <n v="-450"/>
    <x v="0"/>
    <x v="0"/>
    <x v="5"/>
    <s v="Variabele kost"/>
    <s v="Nee"/>
    <m/>
    <s v="OK mits aanpassing"/>
    <s v="OK mits aanpassing"/>
    <s v="Definitieve goedkeuring"/>
    <m/>
  </r>
  <r>
    <x v="0"/>
    <x v="0"/>
    <s v="Loonkost"/>
    <n v="-130750"/>
    <x v="0"/>
    <x v="0"/>
    <x v="6"/>
    <s v="Loonkost"/>
    <s v="Ja"/>
    <s v="Loonkost Julien hier onderbrengen of onder Innovatie? (=19*8*40= 6080), -141320,25, loonkost er onder idd, 30 000 loonkost van PSUB staat nu hier niet meer, Geraldine niet meer en 80% nieuwe persoon"/>
    <s v="OK mits aanpassing"/>
    <s v="OK mits aanpassing"/>
    <s v="Definitieve goedkeuring"/>
    <m/>
  </r>
  <r>
    <x v="0"/>
    <x v="1"/>
    <s v="Loonkost"/>
    <n v="-130750"/>
    <x v="0"/>
    <x v="0"/>
    <x v="6"/>
    <s v="Loonkost"/>
    <s v="Ja"/>
    <n v="-141320.25"/>
    <s v="OK mits aanpassing"/>
    <s v="OK mits aanpassing"/>
    <s v="Definitieve goedkeuring"/>
    <m/>
  </r>
  <r>
    <x v="0"/>
    <x v="2"/>
    <s v="Loonkost"/>
    <n v="-130750"/>
    <x v="0"/>
    <x v="0"/>
    <x v="6"/>
    <s v="Loonkost"/>
    <s v="Ja"/>
    <n v="-141320.25"/>
    <s v="OK mits aanpassing"/>
    <s v="OK mits aanpassing"/>
    <s v="Definitieve goedkeuring"/>
    <m/>
  </r>
  <r>
    <x v="0"/>
    <x v="3"/>
    <s v="Loonkost"/>
    <n v="-130750"/>
    <x v="0"/>
    <x v="0"/>
    <x v="6"/>
    <s v="Loonkost"/>
    <s v="Ja"/>
    <n v="-141320.25"/>
    <s v="OK mits aanpassing"/>
    <s v="OK mits aanpassing"/>
    <s v="Definitieve goedkeuring"/>
    <m/>
  </r>
  <r>
    <x v="0"/>
    <x v="0"/>
    <s v="Woonwerkverkeer"/>
    <n v="-860"/>
    <x v="0"/>
    <x v="0"/>
    <x v="6"/>
    <s v="Loonkost"/>
    <s v="Ja"/>
    <m/>
    <s v="OK zonder aanpassing"/>
    <s v="OK zonder aanpassing"/>
    <s v="Definitieve goedkeuring"/>
    <m/>
  </r>
  <r>
    <x v="0"/>
    <x v="1"/>
    <s v="Woonwerkverkeer"/>
    <n v="-860"/>
    <x v="0"/>
    <x v="0"/>
    <x v="6"/>
    <s v="Loonkost"/>
    <s v="Ja"/>
    <m/>
    <s v="OK zonder aanpassing"/>
    <s v="OK zonder aanpassing"/>
    <s v="Definitieve goedkeuring"/>
    <m/>
  </r>
  <r>
    <x v="0"/>
    <x v="2"/>
    <s v="Woonwerkverkeer"/>
    <n v="-860"/>
    <x v="0"/>
    <x v="0"/>
    <x v="6"/>
    <s v="Loonkost"/>
    <s v="Ja"/>
    <m/>
    <s v="OK zonder aanpassing"/>
    <s v="OK zonder aanpassing"/>
    <s v="Definitieve goedkeuring"/>
    <m/>
  </r>
  <r>
    <x v="0"/>
    <x v="3"/>
    <s v="Woonwerkverkeer"/>
    <n v="-860"/>
    <x v="0"/>
    <x v="0"/>
    <x v="6"/>
    <s v="Loonkost"/>
    <s v="Ja"/>
    <m/>
    <s v="OK zonder aanpassing"/>
    <s v="OK zonder aanpassing"/>
    <s v="Definitieve goedkeuring"/>
    <m/>
  </r>
  <r>
    <x v="0"/>
    <x v="0"/>
    <s v="Maaltijdcheque personeel"/>
    <n v="-3258"/>
    <x v="0"/>
    <x v="0"/>
    <x v="6"/>
    <s v="Loonkost"/>
    <s v="Ja"/>
    <m/>
    <s v="OK zonder aanpassing"/>
    <s v="OK zonder aanpassing"/>
    <s v="Definitieve goedkeuring"/>
    <m/>
  </r>
  <r>
    <x v="0"/>
    <x v="1"/>
    <s v="Maaltijdcheque personeel"/>
    <n v="-3258"/>
    <x v="0"/>
    <x v="0"/>
    <x v="6"/>
    <s v="Loonkost"/>
    <s v="Ja"/>
    <m/>
    <s v="OK zonder aanpassing"/>
    <s v="OK zonder aanpassing"/>
    <s v="Definitieve goedkeuring"/>
    <m/>
  </r>
  <r>
    <x v="0"/>
    <x v="2"/>
    <s v="Maaltijdcheque personeel"/>
    <n v="-3258"/>
    <x v="0"/>
    <x v="0"/>
    <x v="6"/>
    <s v="Loonkost"/>
    <s v="Ja"/>
    <m/>
    <s v="OK zonder aanpassing"/>
    <s v="OK zonder aanpassing"/>
    <s v="Definitieve goedkeuring"/>
    <m/>
  </r>
  <r>
    <x v="0"/>
    <x v="3"/>
    <s v="Maaltijdcheque personeel"/>
    <n v="-3258"/>
    <x v="0"/>
    <x v="0"/>
    <x v="6"/>
    <s v="Loonkost"/>
    <s v="Ja"/>
    <m/>
    <s v="OK zonder aanpassing"/>
    <s v="OK zonder aanpassing"/>
    <s v="Definitieve goedkeuring"/>
    <m/>
  </r>
  <r>
    <x v="0"/>
    <x v="3"/>
    <s v="Vakantiegeld personeel"/>
    <n v="-31000"/>
    <x v="0"/>
    <x v="0"/>
    <x v="6"/>
    <s v="Loonkost"/>
    <s v="Ja"/>
    <s v="Grootste deel via provisie in Q4, uitbetaling voor personeel is in Q2"/>
    <s v="OK zonder aanpassing"/>
    <s v="OK zonder aanpassing"/>
    <s v="Definitieve goedkeuring"/>
    <m/>
  </r>
  <r>
    <x v="0"/>
    <x v="3"/>
    <s v="Eindejaarspremie personeel"/>
    <n v="-36000"/>
    <x v="0"/>
    <x v="0"/>
    <x v="6"/>
    <s v="Loonkost"/>
    <s v="Ja"/>
    <m/>
    <s v="OK zonder aanpassing"/>
    <s v="OK zonder aanpassing"/>
    <s v="Definitieve goedkeuring"/>
    <m/>
  </r>
  <r>
    <x v="0"/>
    <x v="3"/>
    <s v="Subsidie Vlaamse gemeenschap"/>
    <n v="59000"/>
    <x v="1"/>
    <x v="0"/>
    <x v="6"/>
    <s v="Subsidie"/>
    <s v="Ja"/>
    <s v="59000 in 2025"/>
    <s v="OK zonder aanpassing"/>
    <s v="OK zonder aanpassing"/>
    <s v="Definitieve goedkeuring"/>
    <m/>
  </r>
  <r>
    <x v="0"/>
    <x v="0"/>
    <s v="Sociale Maribel"/>
    <n v="5300"/>
    <x v="1"/>
    <x v="0"/>
    <x v="6"/>
    <s v="Subsidie"/>
    <s v="Ja"/>
    <m/>
    <s v="OK zonder aanpassing"/>
    <s v="OK zonder aanpassing"/>
    <s v="Definitieve goedkeuring"/>
    <m/>
  </r>
  <r>
    <x v="0"/>
    <x v="1"/>
    <s v="Sociale Maribel"/>
    <n v="5300"/>
    <x v="1"/>
    <x v="0"/>
    <x v="6"/>
    <s v="Subsidie"/>
    <s v="Ja"/>
    <m/>
    <s v="OK zonder aanpassing"/>
    <s v="OK zonder aanpassing"/>
    <s v="Definitieve goedkeuring"/>
    <m/>
  </r>
  <r>
    <x v="0"/>
    <x v="2"/>
    <s v="Sociale Maribel"/>
    <n v="5300"/>
    <x v="1"/>
    <x v="0"/>
    <x v="6"/>
    <s v="Subsidie"/>
    <s v="Ja"/>
    <m/>
    <s v="OK zonder aanpassing"/>
    <s v="OK zonder aanpassing"/>
    <s v="Definitieve goedkeuring"/>
    <m/>
  </r>
  <r>
    <x v="0"/>
    <x v="3"/>
    <s v="Sociale Maribel"/>
    <n v="5300"/>
    <x v="1"/>
    <x v="0"/>
    <x v="6"/>
    <s v="Subsidie"/>
    <s v="Ja"/>
    <m/>
    <s v="OK zonder aanpassing"/>
    <s v="OK zonder aanpassing"/>
    <s v="Definitieve goedkeuring"/>
    <m/>
  </r>
  <r>
    <x v="0"/>
    <x v="0"/>
    <s v="Partena"/>
    <n v="-920"/>
    <x v="0"/>
    <x v="0"/>
    <x v="6"/>
    <s v="Vaste kost"/>
    <s v="Nee"/>
    <s v="5% indexering toegepast"/>
    <s v="OK zonder aanpassing"/>
    <s v="OK zonder aanpassing"/>
    <s v="Definitieve goedkeuring"/>
    <m/>
  </r>
  <r>
    <x v="0"/>
    <x v="1"/>
    <s v="Partena"/>
    <n v="-920"/>
    <x v="0"/>
    <x v="0"/>
    <x v="6"/>
    <s v="Vaste kost"/>
    <s v="Nee"/>
    <m/>
    <s v="OK zonder aanpassing"/>
    <s v="OK zonder aanpassing"/>
    <s v="Definitieve goedkeuring"/>
    <m/>
  </r>
  <r>
    <x v="0"/>
    <x v="2"/>
    <s v="Partena"/>
    <n v="-920"/>
    <x v="0"/>
    <x v="0"/>
    <x v="6"/>
    <s v="Vaste kost"/>
    <s v="Nee"/>
    <m/>
    <s v="OK zonder aanpassing"/>
    <s v="OK zonder aanpassing"/>
    <s v="Definitieve goedkeuring"/>
    <m/>
  </r>
  <r>
    <x v="0"/>
    <x v="3"/>
    <s v="Partena"/>
    <n v="-920"/>
    <x v="0"/>
    <x v="0"/>
    <x v="6"/>
    <s v="Vaste kost"/>
    <s v="Nee"/>
    <m/>
    <s v="OK zonder aanpassing"/>
    <s v="OK zonder aanpassing"/>
    <s v="Definitieve goedkeuring"/>
    <m/>
  </r>
  <r>
    <x v="0"/>
    <x v="1"/>
    <s v="Premed"/>
    <n v="-1500"/>
    <x v="0"/>
    <x v="0"/>
    <x v="6"/>
    <s v="Vaste kost"/>
    <s v="Nee"/>
    <s v="Was in 2024 slechts 1200. Vanwaar komt deze 3500?"/>
    <s v="OK zonder aanpassing"/>
    <s v="OK zonder aanpassing"/>
    <s v="Definitieve goedkeuring"/>
    <m/>
  </r>
  <r>
    <x v="0"/>
    <x v="2"/>
    <s v="Jobstudent"/>
    <n v="-2000"/>
    <x v="0"/>
    <x v="0"/>
    <x v="6"/>
    <s v="Vaste kost"/>
    <s v="Nee"/>
    <s v="Jobstudent voor 16/week gedurende 2 maanden"/>
    <s v="OK zonder aanpassing"/>
    <s v="OK zonder aanpassing"/>
    <s v="Definitieve goedkeuring"/>
    <m/>
  </r>
  <r>
    <x v="1"/>
    <x v="0"/>
    <s v="Loonkost"/>
    <n v="-132000"/>
    <x v="0"/>
    <x v="0"/>
    <x v="6"/>
    <s v="Loonkost"/>
    <m/>
    <m/>
    <m/>
    <m/>
    <m/>
    <m/>
  </r>
  <r>
    <x v="1"/>
    <x v="1"/>
    <s v="Loonkost"/>
    <n v="-105000"/>
    <x v="0"/>
    <x v="0"/>
    <x v="6"/>
    <s v="Loonkost"/>
    <m/>
    <m/>
    <m/>
    <m/>
    <m/>
    <m/>
  </r>
  <r>
    <x v="1"/>
    <x v="2"/>
    <s v="Loonkost"/>
    <n v="-135000"/>
    <x v="0"/>
    <x v="0"/>
    <x v="6"/>
    <s v="Loonkost"/>
    <m/>
    <m/>
    <m/>
    <m/>
    <m/>
    <m/>
  </r>
  <r>
    <x v="1"/>
    <x v="3"/>
    <s v="Loonkost"/>
    <n v="-135000"/>
    <x v="0"/>
    <x v="0"/>
    <x v="6"/>
    <s v="Loonkost"/>
    <m/>
    <m/>
    <m/>
    <m/>
    <m/>
    <m/>
  </r>
  <r>
    <x v="1"/>
    <x v="0"/>
    <s v="Woonwerkverkeer"/>
    <n v="-750"/>
    <x v="0"/>
    <x v="0"/>
    <x v="6"/>
    <s v="Loonkost"/>
    <m/>
    <m/>
    <m/>
    <m/>
    <m/>
    <m/>
  </r>
  <r>
    <x v="1"/>
    <x v="1"/>
    <s v="Woonwerkverkeer"/>
    <n v="-750"/>
    <x v="0"/>
    <x v="0"/>
    <x v="6"/>
    <s v="Loonkost"/>
    <m/>
    <m/>
    <m/>
    <m/>
    <m/>
    <m/>
  </r>
  <r>
    <x v="1"/>
    <x v="2"/>
    <s v="Woonwerkverkeer"/>
    <n v="-750"/>
    <x v="0"/>
    <x v="0"/>
    <x v="6"/>
    <s v="Loonkost"/>
    <m/>
    <m/>
    <m/>
    <m/>
    <m/>
    <m/>
  </r>
  <r>
    <x v="1"/>
    <x v="3"/>
    <s v="Woonwerkverkeer"/>
    <n v="-750"/>
    <x v="0"/>
    <x v="0"/>
    <x v="6"/>
    <s v="Loonkost"/>
    <m/>
    <m/>
    <m/>
    <m/>
    <m/>
    <m/>
  </r>
  <r>
    <x v="1"/>
    <x v="0"/>
    <s v="Maaltijdcheque personeel"/>
    <n v="-400"/>
    <x v="0"/>
    <x v="0"/>
    <x v="6"/>
    <s v="Loonkost"/>
    <m/>
    <m/>
    <m/>
    <m/>
    <m/>
    <m/>
  </r>
  <r>
    <x v="1"/>
    <x v="1"/>
    <s v="Maaltijdcheque personeel"/>
    <n v="-400"/>
    <x v="0"/>
    <x v="0"/>
    <x v="6"/>
    <s v="Loonkost"/>
    <m/>
    <m/>
    <m/>
    <m/>
    <m/>
    <m/>
  </r>
  <r>
    <x v="1"/>
    <x v="2"/>
    <s v="Maaltijdcheque personeel"/>
    <n v="-400"/>
    <x v="0"/>
    <x v="0"/>
    <x v="6"/>
    <s v="Loonkost"/>
    <m/>
    <m/>
    <m/>
    <m/>
    <m/>
    <m/>
  </r>
  <r>
    <x v="1"/>
    <x v="3"/>
    <s v="Maaltijdcheque personeel"/>
    <n v="-400"/>
    <x v="0"/>
    <x v="0"/>
    <x v="6"/>
    <s v="Loonkost"/>
    <m/>
    <m/>
    <m/>
    <m/>
    <m/>
    <m/>
  </r>
  <r>
    <x v="1"/>
    <x v="3"/>
    <s v="Vakantiegeld personeel"/>
    <n v="-31000"/>
    <x v="0"/>
    <x v="0"/>
    <x v="6"/>
    <s v="Loonkost"/>
    <m/>
    <m/>
    <m/>
    <m/>
    <m/>
    <m/>
  </r>
  <r>
    <x v="1"/>
    <x v="3"/>
    <s v="Eindejaarspremie personeel"/>
    <n v="-40000"/>
    <x v="0"/>
    <x v="0"/>
    <x v="6"/>
    <s v="Loonkost"/>
    <m/>
    <m/>
    <m/>
    <m/>
    <m/>
    <m/>
  </r>
  <r>
    <x v="1"/>
    <x v="3"/>
    <s v="Subsidie Vlaamse gemeenschap"/>
    <n v="50000"/>
    <x v="1"/>
    <x v="0"/>
    <x v="6"/>
    <s v="Subsidie"/>
    <m/>
    <m/>
    <m/>
    <m/>
    <m/>
    <m/>
  </r>
  <r>
    <x v="1"/>
    <x v="0"/>
    <s v="Sociale Maribel"/>
    <n v="5000"/>
    <x v="1"/>
    <x v="0"/>
    <x v="6"/>
    <s v="Subsidie"/>
    <m/>
    <m/>
    <m/>
    <m/>
    <m/>
    <m/>
  </r>
  <r>
    <x v="1"/>
    <x v="1"/>
    <s v="Sociale Maribel"/>
    <n v="5000"/>
    <x v="1"/>
    <x v="0"/>
    <x v="6"/>
    <s v="Subsidie"/>
    <m/>
    <m/>
    <m/>
    <m/>
    <m/>
    <m/>
  </r>
  <r>
    <x v="1"/>
    <x v="2"/>
    <s v="Sociale Maribel"/>
    <n v="5000"/>
    <x v="1"/>
    <x v="0"/>
    <x v="6"/>
    <s v="Subsidie"/>
    <m/>
    <m/>
    <m/>
    <m/>
    <m/>
    <m/>
  </r>
  <r>
    <x v="1"/>
    <x v="3"/>
    <s v="Sociale Maribel"/>
    <n v="5000"/>
    <x v="1"/>
    <x v="0"/>
    <x v="6"/>
    <s v="Subsidie"/>
    <m/>
    <m/>
    <m/>
    <m/>
    <m/>
    <m/>
  </r>
  <r>
    <x v="1"/>
    <x v="0"/>
    <s v="Subsidie loon topsport"/>
    <n v="45000"/>
    <x v="1"/>
    <x v="0"/>
    <x v="6"/>
    <s v="Subsidie"/>
    <m/>
    <m/>
    <m/>
    <m/>
    <m/>
    <m/>
  </r>
  <r>
    <x v="1"/>
    <x v="0"/>
    <s v="Partena"/>
    <n v="-875"/>
    <x v="0"/>
    <x v="0"/>
    <x v="6"/>
    <s v="Vaste kost"/>
    <m/>
    <m/>
    <m/>
    <m/>
    <m/>
    <m/>
  </r>
  <r>
    <x v="1"/>
    <x v="1"/>
    <s v="Partena"/>
    <n v="-875"/>
    <x v="0"/>
    <x v="0"/>
    <x v="6"/>
    <s v="Vaste kost"/>
    <m/>
    <m/>
    <m/>
    <m/>
    <m/>
    <m/>
  </r>
  <r>
    <x v="1"/>
    <x v="2"/>
    <s v="Partena"/>
    <n v="-875"/>
    <x v="0"/>
    <x v="0"/>
    <x v="6"/>
    <s v="Vaste kost"/>
    <m/>
    <m/>
    <m/>
    <m/>
    <m/>
    <m/>
  </r>
  <r>
    <x v="1"/>
    <x v="3"/>
    <s v="Partena"/>
    <n v="-875"/>
    <x v="0"/>
    <x v="0"/>
    <x v="6"/>
    <s v="Vaste kost"/>
    <m/>
    <m/>
    <m/>
    <m/>
    <m/>
    <m/>
  </r>
  <r>
    <x v="1"/>
    <x v="1"/>
    <s v="Premed"/>
    <n v="-3500"/>
    <x v="0"/>
    <x v="0"/>
    <x v="6"/>
    <s v="Vaste kost"/>
    <m/>
    <m/>
    <m/>
    <m/>
    <m/>
    <m/>
  </r>
  <r>
    <x v="1"/>
    <x v="4"/>
    <s v="Verplaatsingen personeel"/>
    <n v="0"/>
    <x v="0"/>
    <x v="0"/>
    <x v="6"/>
    <s v="Variabele kost"/>
    <m/>
    <m/>
    <m/>
    <m/>
    <m/>
    <m/>
  </r>
  <r>
    <x v="1"/>
    <x v="2"/>
    <s v="Trein"/>
    <n v="-1500"/>
    <x v="0"/>
    <x v="0"/>
    <x v="6"/>
    <s v="Vaste kost"/>
    <m/>
    <m/>
    <m/>
    <m/>
    <m/>
    <m/>
  </r>
  <r>
    <x v="0"/>
    <x v="4"/>
    <s v="Trein"/>
    <n v="-3000"/>
    <x v="0"/>
    <x v="0"/>
    <x v="6"/>
    <s v="Vaste kost"/>
    <s v="Nee"/>
    <s v="Jeroen en Ine"/>
    <s v="OK zonder aanpassing"/>
    <s v="OK zonder aanpassing"/>
    <s v="Definitieve goedkeuring"/>
    <m/>
  </r>
  <r>
    <x v="0"/>
    <x v="4"/>
    <s v="Inkomsten G-sport Vlaanderen, loonkost Raf"/>
    <n v="12500"/>
    <x v="1"/>
    <x v="0"/>
    <x v="6"/>
    <s v="Inkomsten varia"/>
    <s v="Nee"/>
    <m/>
    <s v="OK zonder aanpassing"/>
    <s v="OK zonder aanpassing"/>
    <s v="Definitieve goedkeuring"/>
    <m/>
  </r>
  <r>
    <x v="0"/>
    <x v="1"/>
    <s v="Voorschot subsidie provinciale verenigingen"/>
    <n v="-12500"/>
    <x v="0"/>
    <x v="0"/>
    <x v="7"/>
    <s v="Vaste kost"/>
    <s v="Ja"/>
    <s v="5x 2500. Kans klein dat er al een nieuwe subsidiemeter van kracht zal zijn. En zelfs indien zo, dan graagbudgetneutraal houden"/>
    <s v="OK zonder aanpassing"/>
    <s v="OK zonder aanpassing"/>
    <s v="Definitieve goedkeuring"/>
    <m/>
  </r>
  <r>
    <x v="1"/>
    <x v="1"/>
    <s v="Voorschot subsidie provinciale verenigingen"/>
    <n v="-10000"/>
    <x v="0"/>
    <x v="0"/>
    <x v="7"/>
    <s v="Vaste kost"/>
    <m/>
    <m/>
    <m/>
    <m/>
    <m/>
    <m/>
  </r>
  <r>
    <x v="1"/>
    <x v="3"/>
    <s v="Subsidie provinciale verenigingen"/>
    <n v="-15000"/>
    <x v="0"/>
    <x v="0"/>
    <x v="7"/>
    <s v="Vaste kost"/>
    <m/>
    <m/>
    <m/>
    <m/>
    <m/>
    <m/>
  </r>
  <r>
    <x v="0"/>
    <x v="3"/>
    <s v="Subsidie provinciale verenigingen"/>
    <n v="-12500"/>
    <x v="0"/>
    <x v="0"/>
    <x v="7"/>
    <s v="Vaste kost"/>
    <s v="Ja"/>
    <s v="5x2500"/>
    <s v="OK zonder aanpassing"/>
    <s v="OK zonder aanpassing"/>
    <s v="Definitieve goedkeuring"/>
    <m/>
  </r>
  <r>
    <x v="0"/>
    <x v="4"/>
    <s v="GSM/Microsoft/Telefonie/Internet"/>
    <n v="-8500"/>
    <x v="0"/>
    <x v="0"/>
    <x v="8"/>
    <s v="Vaste kost"/>
    <s v="Nee"/>
    <s v="Reële kost eerder 7.500. Voorstel om te verlagen naar 8.000. Stond op 10.000, incl webhosten -8000"/>
    <s v="OK mits aanpassing"/>
    <s v="OK mits aanpassing"/>
    <s v="Definitieve goedkeuring"/>
    <m/>
  </r>
  <r>
    <x v="0"/>
    <x v="4"/>
    <s v="IT Ondersteuning"/>
    <n v="-500"/>
    <x v="0"/>
    <x v="0"/>
    <x v="8"/>
    <s v="Vaste kost"/>
    <s v="Nee"/>
    <s v="Begrijp niet wat hieronder valt en waarom dit een vaste kost zou zijn. (Webhosting eerder max 1.000 euro per jaar indien in eigen beheer) hoe groot wordt het risico op hacking? (TM: toch niet schrappen. Hier valt ondersteuning onder van AppSys onder. Zou 500 euro willen begroten)"/>
    <s v="OK mits aanpassing"/>
    <s v="OK mits aanpassing"/>
    <s v="Definitieve goedkeuring"/>
    <m/>
  </r>
  <r>
    <x v="0"/>
    <x v="4"/>
    <s v="Ledenbeheer Twizzit"/>
    <n v="-35000"/>
    <x v="0"/>
    <x v="0"/>
    <x v="8"/>
    <s v="Vaste kost"/>
    <s v="Ja"/>
    <s v="1.000 euro bij (500 leden extra) is normaal een vast bedrag -36000"/>
    <s v="OK mits aanpassing"/>
    <s v="OK mits aanpassing"/>
    <s v="Definitieve goedkeuring"/>
    <m/>
  </r>
  <r>
    <x v="1"/>
    <x v="4"/>
    <s v="GSM/Microsoft/Telefonie/Internet"/>
    <n v="-10000"/>
    <x v="0"/>
    <x v="0"/>
    <x v="8"/>
    <s v="Vaste kost"/>
    <m/>
    <m/>
    <m/>
    <m/>
    <m/>
    <m/>
  </r>
  <r>
    <x v="1"/>
    <x v="4"/>
    <s v="IT Ondersteuning"/>
    <n v="-4000"/>
    <x v="0"/>
    <x v="0"/>
    <x v="8"/>
    <s v="Vaste kost"/>
    <m/>
    <m/>
    <m/>
    <m/>
    <m/>
    <m/>
  </r>
  <r>
    <x v="1"/>
    <x v="4"/>
    <s v="Ledenbeheer Twizzit"/>
    <n v="-35000"/>
    <x v="0"/>
    <x v="0"/>
    <x v="8"/>
    <s v="Vaste kost"/>
    <m/>
    <m/>
    <m/>
    <m/>
    <m/>
    <m/>
  </r>
  <r>
    <x v="0"/>
    <x v="4"/>
    <s v="Nieuwe ontwikkelingen Twizzit (vb. Dashboard)"/>
    <n v="0"/>
    <x v="0"/>
    <x v="0"/>
    <x v="8"/>
    <s v="Afschrijving"/>
    <s v="Nee"/>
    <s v="https://badmintonvla-my.sharepoint.com/shared?id=%2Fsites%2FBadmintonVlaanderen%2FGedeelde%20documenten%2FGeneral%2FAlgemeen%2FIT%2FTwizzit&amp;listurl=https%3A%2F%2Fbadmintonvla%2Esharepoint%2Ecom%2Fsites%2FBadmintonVlaanderen%2FGedeelde%20documenten -5000 af te schrijven over 3 jaar"/>
    <s v="Voorstel tot schrapping"/>
    <s v="Voorstel tot schrapping"/>
    <s v="Geschrapt"/>
    <m/>
  </r>
  <r>
    <x v="0"/>
    <x v="4"/>
    <s v="Uitleningen clubs"/>
    <n v="2000"/>
    <x v="1"/>
    <x v="0"/>
    <x v="9"/>
    <s v="Inkomsten varia"/>
    <s v="Ja"/>
    <m/>
    <s v="OK zonder aanpassing"/>
    <s v="OK zonder aanpassing"/>
    <s v="Definitieve goedkeuring"/>
    <m/>
  </r>
  <r>
    <x v="0"/>
    <x v="4"/>
    <s v="Aankoop materiaal"/>
    <n v="-1000"/>
    <x v="0"/>
    <x v="0"/>
    <x v="9"/>
    <s v="Variabele kost"/>
    <s v="Ja"/>
    <s v="Belangrijk hierbij of we aankopen plannen in webshop NL. In 2025 tot nu toe voor 400 euro aankopen gedaan. -1800"/>
    <s v="OK mits aanpassing"/>
    <s v="OK mits aanpassing"/>
    <s v="Definitieve goedkeuring"/>
    <m/>
  </r>
  <r>
    <x v="0"/>
    <x v="0"/>
    <s v="Huur opslagplaats"/>
    <n v="-2500"/>
    <x v="0"/>
    <x v="0"/>
    <x v="9"/>
    <s v="Vaste kost"/>
    <s v="Ja"/>
    <s v="Kost in 2025 al 930 per maand. 5% indexatie erbij doen, -2930, zou lager moeten zijn in 2025 want de aanhangwagen is verkocht dus minder ruimte nodig"/>
    <s v="OK mits aanpassing"/>
    <s v="OK mits aanpassing"/>
    <s v="Definitieve goedkeuring"/>
    <m/>
  </r>
  <r>
    <x v="0"/>
    <x v="1"/>
    <s v="Huur opslagplaats"/>
    <n v="-2500"/>
    <x v="0"/>
    <x v="0"/>
    <x v="9"/>
    <s v="Vaste kost"/>
    <s v="Ja"/>
    <n v="-2930"/>
    <s v="OK mits aanpassing"/>
    <s v="OK mits aanpassing"/>
    <s v="Definitieve goedkeuring"/>
    <m/>
  </r>
  <r>
    <x v="0"/>
    <x v="2"/>
    <s v="Huur opslagplaats"/>
    <n v="-2500"/>
    <x v="0"/>
    <x v="0"/>
    <x v="9"/>
    <s v="Vaste kost"/>
    <s v="Ja"/>
    <n v="-2930"/>
    <s v="OK mits aanpassing"/>
    <s v="OK mits aanpassing"/>
    <s v="Definitieve goedkeuring"/>
    <m/>
  </r>
  <r>
    <x v="0"/>
    <x v="3"/>
    <s v="Huur opslagplaats"/>
    <n v="-2500"/>
    <x v="0"/>
    <x v="0"/>
    <x v="9"/>
    <s v="Vaste kost"/>
    <s v="Ja"/>
    <n v="-2930"/>
    <s v="OK mits aanpassing"/>
    <s v="OK mits aanpassing"/>
    <s v="Definitieve goedkeuring"/>
    <m/>
  </r>
  <r>
    <x v="0"/>
    <x v="0"/>
    <s v="Licentie webshop uitleendienst"/>
    <n v="-550"/>
    <x v="0"/>
    <x v="0"/>
    <x v="9"/>
    <s v="Vaste kost"/>
    <s v="Ja"/>
    <s v="Kost in 2025 genomen +5%, -567"/>
    <s v="OK mits aanpassing"/>
    <s v="OK mits aanpassing"/>
    <s v="Definitieve goedkeuring"/>
    <m/>
  </r>
  <r>
    <x v="0"/>
    <x v="1"/>
    <s v="Licentie webshop uitleendienst"/>
    <n v="-550"/>
    <x v="0"/>
    <x v="0"/>
    <x v="9"/>
    <s v="Vaste kost"/>
    <s v="Ja"/>
    <n v="-567"/>
    <s v="OK mits aanpassing"/>
    <s v="OK mits aanpassing"/>
    <s v="Definitieve goedkeuring"/>
    <m/>
  </r>
  <r>
    <x v="0"/>
    <x v="2"/>
    <s v="Licentie webshop uitleendienst"/>
    <n v="-550"/>
    <x v="0"/>
    <x v="0"/>
    <x v="9"/>
    <s v="Vaste kost"/>
    <s v="Ja"/>
    <n v="-567"/>
    <s v="OK mits aanpassing"/>
    <s v="OK mits aanpassing"/>
    <s v="Definitieve goedkeuring"/>
    <m/>
  </r>
  <r>
    <x v="1"/>
    <x v="4"/>
    <s v="Uitleningen clubs"/>
    <n v="2000"/>
    <x v="1"/>
    <x v="0"/>
    <x v="9"/>
    <s v="Inkomsten varia"/>
    <m/>
    <m/>
    <m/>
    <m/>
    <m/>
    <m/>
  </r>
  <r>
    <x v="1"/>
    <x v="4"/>
    <s v="Aankoop materiaal"/>
    <n v="-1800"/>
    <x v="0"/>
    <x v="0"/>
    <x v="9"/>
    <s v="Variabele kost"/>
    <m/>
    <m/>
    <m/>
    <m/>
    <m/>
    <m/>
  </r>
  <r>
    <x v="1"/>
    <x v="0"/>
    <s v="Huur opslagplaats"/>
    <n v="-2600"/>
    <x v="0"/>
    <x v="0"/>
    <x v="9"/>
    <s v="Vaste kost"/>
    <m/>
    <m/>
    <m/>
    <m/>
    <m/>
    <m/>
  </r>
  <r>
    <x v="1"/>
    <x v="1"/>
    <s v="Huur opslagplaats"/>
    <n v="-2600"/>
    <x v="0"/>
    <x v="0"/>
    <x v="9"/>
    <s v="Vaste kost"/>
    <m/>
    <m/>
    <m/>
    <m/>
    <m/>
    <m/>
  </r>
  <r>
    <x v="1"/>
    <x v="2"/>
    <s v="Huur opslagplaats"/>
    <n v="-2600"/>
    <x v="0"/>
    <x v="0"/>
    <x v="9"/>
    <s v="Vaste kost"/>
    <m/>
    <m/>
    <m/>
    <m/>
    <m/>
    <m/>
  </r>
  <r>
    <x v="1"/>
    <x v="3"/>
    <s v="Huur opslagplaats"/>
    <n v="-2600"/>
    <x v="0"/>
    <x v="0"/>
    <x v="9"/>
    <s v="Vaste kost"/>
    <m/>
    <m/>
    <m/>
    <m/>
    <m/>
    <m/>
  </r>
  <r>
    <x v="1"/>
    <x v="0"/>
    <s v="Licentie webshop uitleendienst"/>
    <n v="-450"/>
    <x v="0"/>
    <x v="0"/>
    <x v="9"/>
    <s v="Vaste kost"/>
    <m/>
    <m/>
    <m/>
    <m/>
    <m/>
    <m/>
  </r>
  <r>
    <x v="1"/>
    <x v="1"/>
    <s v="Licentie webshop uitleendienst"/>
    <n v="-450"/>
    <x v="0"/>
    <x v="0"/>
    <x v="9"/>
    <s v="Vaste kost"/>
    <m/>
    <m/>
    <m/>
    <m/>
    <m/>
    <m/>
  </r>
  <r>
    <x v="1"/>
    <x v="2"/>
    <s v="Licentie webshop uitleendienst"/>
    <n v="-450"/>
    <x v="0"/>
    <x v="0"/>
    <x v="9"/>
    <s v="Vaste kost"/>
    <m/>
    <m/>
    <m/>
    <m/>
    <m/>
    <m/>
  </r>
  <r>
    <x v="1"/>
    <x v="3"/>
    <s v="Licentie webshop uitleendienst"/>
    <n v="-450"/>
    <x v="0"/>
    <x v="0"/>
    <x v="9"/>
    <s v="Vaste kost"/>
    <m/>
    <m/>
    <m/>
    <m/>
    <m/>
    <m/>
  </r>
  <r>
    <x v="0"/>
    <x v="3"/>
    <s v="Licentie webshop uitleendienst"/>
    <n v="-550"/>
    <x v="0"/>
    <x v="0"/>
    <x v="9"/>
    <s v="Vaste kost"/>
    <s v="Ja"/>
    <n v="-567"/>
    <s v="OK mits aanpassing"/>
    <s v="OK mits aanpassing"/>
    <s v="Definitieve goedkeuring"/>
    <m/>
  </r>
  <r>
    <x v="0"/>
    <x v="0"/>
    <s v="Verzekering Q1"/>
    <n v="-27600"/>
    <x v="0"/>
    <x v="0"/>
    <x v="10"/>
    <s v="Vaste kost"/>
    <s v="Ja"/>
    <s v="Vorig jaar: 4,71 euro/lid, rekenen 5,01 euro/lid op factuur. 2025. In 2024 totaal 108903 betaald. Arena plant geen verhogingen. Andere verzekeringen gaan wel omhoog gaan. 3% indexatie toegpast op geheel, -28042,52"/>
    <s v="OK mits aanpassing"/>
    <s v="OK mits aanpassing"/>
    <s v="Definitieve goedkeuring"/>
    <m/>
  </r>
  <r>
    <x v="0"/>
    <x v="1"/>
    <s v="Verzekering Q2"/>
    <n v="-27600"/>
    <x v="0"/>
    <x v="0"/>
    <x v="10"/>
    <s v="Vaste kost"/>
    <s v="Ja"/>
    <n v="-28042.52"/>
    <s v="OK mits aanpassing"/>
    <s v="OK mits aanpassing"/>
    <s v="Definitieve goedkeuring"/>
    <m/>
  </r>
  <r>
    <x v="0"/>
    <x v="2"/>
    <s v="Verzekering Q3"/>
    <n v="-27600"/>
    <x v="0"/>
    <x v="0"/>
    <x v="10"/>
    <s v="Vaste kost"/>
    <s v="Ja"/>
    <n v="-28042.52"/>
    <s v="OK mits aanpassing"/>
    <s v="OK mits aanpassing"/>
    <s v="Definitieve goedkeuring"/>
    <m/>
  </r>
  <r>
    <x v="1"/>
    <x v="0"/>
    <s v="Verzekering Q1"/>
    <n v="-25000"/>
    <x v="0"/>
    <x v="0"/>
    <x v="10"/>
    <s v="Vaste kost"/>
    <m/>
    <m/>
    <m/>
    <m/>
    <m/>
    <m/>
  </r>
  <r>
    <x v="1"/>
    <x v="1"/>
    <s v="Verzekering Q2"/>
    <n v="-25000"/>
    <x v="0"/>
    <x v="0"/>
    <x v="10"/>
    <s v="Vaste kost"/>
    <m/>
    <m/>
    <m/>
    <m/>
    <m/>
    <m/>
  </r>
  <r>
    <x v="1"/>
    <x v="2"/>
    <s v="Verzekering Q3"/>
    <n v="-25000"/>
    <x v="0"/>
    <x v="0"/>
    <x v="10"/>
    <s v="Vaste kost"/>
    <m/>
    <m/>
    <m/>
    <m/>
    <m/>
    <m/>
  </r>
  <r>
    <x v="1"/>
    <x v="3"/>
    <s v="Verzekering Q4"/>
    <n v="-25000"/>
    <x v="0"/>
    <x v="0"/>
    <x v="10"/>
    <s v="Vaste kost"/>
    <m/>
    <m/>
    <m/>
    <m/>
    <m/>
    <m/>
  </r>
  <r>
    <x v="0"/>
    <x v="3"/>
    <s v="Verzekering Q4"/>
    <n v="-27600"/>
    <x v="0"/>
    <x v="0"/>
    <x v="10"/>
    <s v="Vaste kost"/>
    <s v="Ja"/>
    <n v="-28042.52"/>
    <s v="OK mits aanpassing"/>
    <s v="OK mits aanpassing"/>
    <s v="Definitieve goedkeuring"/>
    <m/>
  </r>
  <r>
    <x v="0"/>
    <x v="4"/>
    <s v="Kost minibussen (onderhoud/brandstof)"/>
    <n v="-8850"/>
    <x v="0"/>
    <x v="0"/>
    <x v="11"/>
    <s v="Variabele kost"/>
    <s v="Ja"/>
    <s v="5050 (tankkaarten)+3300 (onderhoudskosten). Wat is de toekomst van oude busje? (in 2025 2.000 euro kosten aan)"/>
    <s v="OK zonder aanpassing"/>
    <s v="OK zonder aanpassing"/>
    <s v="Definitieve goedkeuring"/>
    <m/>
  </r>
  <r>
    <x v="0"/>
    <x v="0"/>
    <s v="Leasing bedrijfswagen"/>
    <n v="-5700"/>
    <x v="0"/>
    <x v="0"/>
    <x v="11"/>
    <s v="Vaste kost"/>
    <s v="Ja"/>
    <s v="1500+400/maand"/>
    <s v="OK zonder aanpassing"/>
    <s v="OK zonder aanpassing"/>
    <s v="Definitieve goedkeuring"/>
    <m/>
  </r>
  <r>
    <x v="0"/>
    <x v="1"/>
    <s v="Leasing bedrijfswagen"/>
    <n v="-5700"/>
    <x v="0"/>
    <x v="0"/>
    <x v="11"/>
    <s v="Vaste kost"/>
    <s v="Ja"/>
    <m/>
    <s v="OK zonder aanpassing"/>
    <s v="OK zonder aanpassing"/>
    <s v="Definitieve goedkeuring"/>
    <m/>
  </r>
  <r>
    <x v="0"/>
    <x v="2"/>
    <s v="Leasing bedrijfswagen"/>
    <n v="-5700"/>
    <x v="0"/>
    <x v="0"/>
    <x v="11"/>
    <s v="Vaste kost"/>
    <s v="Ja"/>
    <m/>
    <s v="OK zonder aanpassing"/>
    <s v="OK zonder aanpassing"/>
    <s v="Definitieve goedkeuring"/>
    <m/>
  </r>
  <r>
    <x v="0"/>
    <x v="3"/>
    <s v="Leasing bedrijfswagen"/>
    <n v="-5700"/>
    <x v="0"/>
    <x v="0"/>
    <x v="11"/>
    <s v="Vaste kost"/>
    <s v="Ja"/>
    <m/>
    <s v="OK zonder aanpassing"/>
    <s v="OK zonder aanpassing"/>
    <s v="Definitieve goedkeuring"/>
    <m/>
  </r>
  <r>
    <x v="0"/>
    <x v="4"/>
    <s v="Belastingen busjes"/>
    <n v="-1800"/>
    <x v="0"/>
    <x v="0"/>
    <x v="11"/>
    <s v="Variabele kost"/>
    <s v="Ja"/>
    <m/>
    <s v="OK zonder aanpassing"/>
    <s v="OK zonder aanpassing"/>
    <s v="Definitieve goedkeuring"/>
    <m/>
  </r>
  <r>
    <x v="1"/>
    <x v="4"/>
    <s v="Kost minibussen (onderhoud/brandstof)"/>
    <n v="-6500"/>
    <x v="0"/>
    <x v="0"/>
    <x v="11"/>
    <s v="Variabele kost"/>
    <m/>
    <m/>
    <m/>
    <m/>
    <m/>
    <m/>
  </r>
  <r>
    <x v="1"/>
    <x v="0"/>
    <s v="Leasing bedrijfswagen"/>
    <n v="-4800"/>
    <x v="0"/>
    <x v="0"/>
    <x v="11"/>
    <s v="Vaste kost"/>
    <m/>
    <m/>
    <m/>
    <m/>
    <m/>
    <m/>
  </r>
  <r>
    <x v="1"/>
    <x v="1"/>
    <s v="Leasing bedrijfswagen"/>
    <n v="-4800"/>
    <x v="0"/>
    <x v="0"/>
    <x v="11"/>
    <s v="Vaste kost"/>
    <m/>
    <m/>
    <m/>
    <m/>
    <m/>
    <m/>
  </r>
  <r>
    <x v="1"/>
    <x v="2"/>
    <s v="Leasing bedrijfswagen"/>
    <n v="-4800"/>
    <x v="0"/>
    <x v="0"/>
    <x v="11"/>
    <s v="Vaste kost"/>
    <m/>
    <m/>
    <m/>
    <m/>
    <m/>
    <m/>
  </r>
  <r>
    <x v="1"/>
    <x v="3"/>
    <s v="Leasing bedrijfswagen"/>
    <n v="-4800"/>
    <x v="0"/>
    <x v="0"/>
    <x v="11"/>
    <s v="Vaste kost"/>
    <m/>
    <m/>
    <m/>
    <m/>
    <m/>
    <m/>
  </r>
  <r>
    <x v="0"/>
    <x v="4"/>
    <s v="Verzekering busjes"/>
    <n v="-3500"/>
    <x v="0"/>
    <x v="0"/>
    <x v="11"/>
    <s v="Vaste kost"/>
    <s v="Ja"/>
    <s v="apart houden of onder AVERZ laten vallen? Graag apart houden"/>
    <s v="OK zonder aanpassing"/>
    <s v="OK zonder aanpassing"/>
    <s v="Definitieve goedkeuring"/>
    <m/>
  </r>
  <r>
    <x v="0"/>
    <x v="4"/>
    <s v="Lange termijnsparen"/>
    <n v="0"/>
    <x v="1"/>
    <x v="0"/>
    <x v="4"/>
    <s v="Inkomsten varia"/>
    <s v="Ja"/>
    <s v="Dit staat onder AFIN ingeboekt, niet onder AW. Staat er dubbel in ..."/>
    <s v="Voorstel tot schrapping"/>
    <s v="Voorstel tot schrapping"/>
    <s v="Geschrapt"/>
    <m/>
  </r>
  <r>
    <x v="0"/>
    <x v="4"/>
    <s v="Sponsoring"/>
    <n v="30000"/>
    <x v="1"/>
    <x v="0"/>
    <x v="12"/>
    <s v="Sponsoring"/>
    <s v="Ja"/>
    <s v="Yonex (12.000), Arena (1.239 in 2024, grootste stuk is voor YBI, dus daar in begroting neen?) , Nat Loterij via KBBF (36.000/2 in 2025) (stond op 20000 in 2025), Arena er uit gehaald staat idd bij Yonex, vorig bedrag 31200"/>
    <s v="OK mits aanpassing"/>
    <s v="OK mits aanpassing"/>
    <s v="Definitieve goedkeuring"/>
    <m/>
  </r>
  <r>
    <x v="0"/>
    <x v="0"/>
    <s v="Subsidie Sport Vlaanderen"/>
    <n v="453255"/>
    <x v="1"/>
    <x v="0"/>
    <x v="12"/>
    <s v="Subsidie"/>
    <s v="Ja"/>
    <s v="Verkregen inschatting vanuit SV"/>
    <s v="OK zonder aanpassing"/>
    <s v="OK zonder aanpassing"/>
    <s v="Definitieve goedkeuring"/>
    <m/>
  </r>
  <r>
    <x v="0"/>
    <x v="4"/>
    <s v="Drank DC/Topsport"/>
    <n v="-2100"/>
    <x v="0"/>
    <x v="0"/>
    <x v="12"/>
    <s v="Variabele kost"/>
    <s v="Ja"/>
    <s v="Graag budget voor 2x in de maand een fruitmand (60/maand = 720). Aankoop van andere frisdrank en dergelijke wil ik wel verlagen. Zelfde budget wel haalbaar want in 2024 stond hier receptie AV op, nu op andere post gezet (ABO). -2400"/>
    <s v="OK mits aanpassing"/>
    <s v="OK mits aanpassing"/>
    <s v="Definitieve goedkeuring"/>
    <m/>
  </r>
  <r>
    <x v="0"/>
    <x v="4"/>
    <s v="Waardering"/>
    <n v="-870"/>
    <x v="0"/>
    <x v="0"/>
    <x v="12"/>
    <s v="Variabele kost"/>
    <s v="Ja"/>
    <s v="https://badmintonvla.sharepoint.com/:x:/r/sites/HRBV/_layouts/15/Doc.aspx?sourcedoc=%7B508E5777-5F62-463A-9306-1B42B69A0890%7D&amp;file=2024_Budget_Waardering%20-%20Kopie.xlsx&amp;action=default&amp;mobileredirect=true. Komt van 900 _x000a_Kan gerust lager dan -870"/>
    <s v="OK zonder aanpassing"/>
    <s v="OK zonder aanpassing"/>
    <s v="Definitieve goedkeuring"/>
    <m/>
  </r>
  <r>
    <x v="0"/>
    <x v="4"/>
    <s v="Teambuilding personeel"/>
    <n v="-1600"/>
    <x v="0"/>
    <x v="0"/>
    <x v="12"/>
    <s v="Variabele kost"/>
    <s v="Ja"/>
    <s v="1x grote teambuilding + 1 kerstetentje. Grote teambuilding koste nu iets van 1.200 euro. Budget verlagen van 1.700 naar 1.600 lijkt me dus wel realistisch"/>
    <s v="OK zonder aanpassing"/>
    <s v="OK zonder aanpassing"/>
    <s v="Definitieve goedkeuring"/>
    <m/>
  </r>
  <r>
    <x v="0"/>
    <x v="4"/>
    <s v="Bijdragen KBBF, BEC,…"/>
    <n v="-12608"/>
    <x v="0"/>
    <x v="0"/>
    <x v="12"/>
    <s v="Vaste kost"/>
    <s v="Ja"/>
    <s v="VSF 418, BWF 2200, VSDC 115, VST 500, KBBF (Aurore) 2700, BOIC 375, BEC 2100, BWF 2400, KBBF 4000. Stond maar op -9000; BWF staat hier dubbel(uitzoeken of dit klopt of niet TM)"/>
    <s v="OK mits aanpassing"/>
    <s v="OK mits aanpassing"/>
    <s v="Definitieve goedkeuring"/>
    <m/>
  </r>
  <r>
    <x v="1"/>
    <x v="4"/>
    <s v="Lange termijnsparen"/>
    <n v="10000"/>
    <x v="1"/>
    <x v="0"/>
    <x v="12"/>
    <s v="Inkomsten varia"/>
    <m/>
    <m/>
    <m/>
    <m/>
    <m/>
    <m/>
  </r>
  <r>
    <x v="1"/>
    <x v="4"/>
    <s v="Sponsoring"/>
    <n v="20000"/>
    <x v="1"/>
    <x v="0"/>
    <x v="12"/>
    <s v="Sponsoring"/>
    <m/>
    <m/>
    <m/>
    <m/>
    <m/>
    <m/>
  </r>
  <r>
    <x v="1"/>
    <x v="0"/>
    <s v="Subsidie Sport Vlaanderen"/>
    <n v="431800"/>
    <x v="1"/>
    <x v="0"/>
    <x v="12"/>
    <s v="Subsidie"/>
    <m/>
    <m/>
    <m/>
    <m/>
    <m/>
    <m/>
  </r>
  <r>
    <x v="1"/>
    <x v="4"/>
    <s v="Drank DC/Topsport"/>
    <n v="-2400"/>
    <x v="0"/>
    <x v="0"/>
    <x v="12"/>
    <s v="Variabele kost"/>
    <m/>
    <m/>
    <m/>
    <m/>
    <m/>
    <m/>
  </r>
  <r>
    <x v="1"/>
    <x v="4"/>
    <s v="Waardering"/>
    <n v="-900"/>
    <x v="0"/>
    <x v="0"/>
    <x v="12"/>
    <s v="Variabele kost"/>
    <m/>
    <m/>
    <m/>
    <m/>
    <m/>
    <m/>
  </r>
  <r>
    <x v="1"/>
    <x v="4"/>
    <s v="Teambuilding personeel"/>
    <n v="-1700"/>
    <x v="0"/>
    <x v="0"/>
    <x v="12"/>
    <s v="Variabele kost"/>
    <m/>
    <m/>
    <m/>
    <m/>
    <m/>
    <m/>
  </r>
  <r>
    <x v="1"/>
    <x v="4"/>
    <s v="Bijdragen KBBF, BEC,…"/>
    <n v="-9500"/>
    <x v="0"/>
    <x v="0"/>
    <x v="12"/>
    <s v="Vaste kost"/>
    <m/>
    <m/>
    <m/>
    <m/>
    <m/>
    <m/>
  </r>
  <r>
    <x v="0"/>
    <x v="4"/>
    <s v="Kwaliteitsbewaking rankingssysteem"/>
    <n v="0"/>
    <x v="0"/>
    <x v="1"/>
    <x v="13"/>
    <s v="Variabele kost"/>
    <s v="Ja"/>
    <s v="Overgenomen uit beleidsplan. Welke kosten vallen hier onder? Niet gebruikt in 23,24,25, -500"/>
    <s v="Voorstel tot schrapping"/>
    <s v="Voorstel tot schrapping"/>
    <s v="Geschrapt"/>
    <m/>
  </r>
  <r>
    <x v="0"/>
    <x v="4"/>
    <s v="Technische commissie"/>
    <n v="0"/>
    <x v="0"/>
    <x v="1"/>
    <x v="13"/>
    <s v="Variabele kost"/>
    <s v="Nee"/>
    <s v="Overgenomen uit beleidsplan, -250"/>
    <s v="Voorstel tot schrapping"/>
    <s v="Voorstel tot schrapping"/>
    <s v="Geschrapt"/>
    <m/>
  </r>
  <r>
    <x v="1"/>
    <x v="4"/>
    <s v="Kwaliteitsbewaking rankingssysteem"/>
    <n v="-2500"/>
    <x v="0"/>
    <x v="1"/>
    <x v="13"/>
    <s v="Variabele kost"/>
    <m/>
    <m/>
    <m/>
    <m/>
    <m/>
    <m/>
  </r>
  <r>
    <x v="1"/>
    <x v="4"/>
    <s v="Technische commissie"/>
    <n v="-250"/>
    <x v="0"/>
    <x v="1"/>
    <x v="13"/>
    <s v="Variabele kost"/>
    <m/>
    <m/>
    <m/>
    <m/>
    <m/>
    <m/>
  </r>
  <r>
    <x v="0"/>
    <x v="4"/>
    <s v="Competitie - boetes"/>
    <n v="1100"/>
    <x v="1"/>
    <x v="1"/>
    <x v="14"/>
    <s v="Inkomsten varia"/>
    <s v="Ja"/>
    <s v="Overgenomen uit beleidsplan"/>
    <s v="OK zonder aanpassing"/>
    <s v="OK zonder aanpassing"/>
    <s v="Definitieve goedkeuring"/>
    <m/>
  </r>
  <r>
    <x v="0"/>
    <x v="2"/>
    <s v="Competitie - inschrijvingen"/>
    <n v="29870"/>
    <x v="1"/>
    <x v="1"/>
    <x v="14"/>
    <s v="Inschrijving"/>
    <s v="Ja"/>
    <s v="Aangepast naar €150/ploeg voor liga en €40/ploeg voor provinciale o.b.v. aantal ploegen in 2025."/>
    <s v="OK zonder aanpassing"/>
    <s v="OK zonder aanpassing"/>
    <s v="Definitieve goedkeuring"/>
    <m/>
  </r>
  <r>
    <x v="0"/>
    <x v="4"/>
    <s v="Investering badman.app, uitwerken nieuwe modules"/>
    <n v="0"/>
    <x v="0"/>
    <x v="1"/>
    <x v="14"/>
    <s v="Investering"/>
    <s v="Ja"/>
    <s v="Jeroen: Oveschot 3x 80.000 dient voor optimalisatie en afwerken app | Tom: Was 4.000 in 2025. Hoeveel willen we nog investeren om de huidige versie/situatie af te werken? Ik schat zo'n 20.000 nodig. Thomas: @Nathan Dit moet bij afschrijvingen nog komen, ik laat het nu hier staan zodat jijzelf dit misschien beter kan aanpassen daar zodat je hier een overzicht van kan houden (Zie afschrijving)"/>
    <s v="Voorstel tot schrapping"/>
    <s v="Voorstel tot schrapping"/>
    <s v="Geschrapt"/>
    <m/>
  </r>
  <r>
    <x v="1"/>
    <x v="4"/>
    <s v="Competitie - boetes"/>
    <n v="1200"/>
    <x v="1"/>
    <x v="1"/>
    <x v="14"/>
    <s v="Inkomsten varia"/>
    <m/>
    <m/>
    <m/>
    <m/>
    <m/>
    <m/>
  </r>
  <r>
    <x v="1"/>
    <x v="2"/>
    <s v="Competitie - inschrijvingen"/>
    <n v="30000"/>
    <x v="1"/>
    <x v="1"/>
    <x v="14"/>
    <s v="Inschrijving"/>
    <m/>
    <m/>
    <m/>
    <m/>
    <m/>
    <m/>
  </r>
  <r>
    <x v="1"/>
    <x v="4"/>
    <s v="Investering badman.app, uitwerken nieuwe modules"/>
    <n v="-4000"/>
    <x v="0"/>
    <x v="1"/>
    <x v="14"/>
    <s v="Investering"/>
    <m/>
    <m/>
    <m/>
    <m/>
    <m/>
    <m/>
  </r>
  <r>
    <x v="0"/>
    <x v="4"/>
    <s v="Synchronisatiekosten Badman x toernooi.nl"/>
    <n v="-8000"/>
    <x v="0"/>
    <x v="1"/>
    <x v="15"/>
    <s v="Vaste kost"/>
    <s v="Nee"/>
    <s v="Dat is het maximum (worst case scenario), -10 000"/>
    <s v="OK mits aanpassing"/>
    <s v="OK mits aanpassing"/>
    <s v="Definitieve goedkeuring"/>
    <m/>
  </r>
  <r>
    <x v="0"/>
    <x v="4"/>
    <s v="Service level agreement (SLA) PandaPanda + hosting"/>
    <n v="-3000"/>
    <x v="0"/>
    <x v="1"/>
    <x v="15"/>
    <s v="Vaste kost"/>
    <s v="Nee"/>
    <s v="Voor front- en backend hosting (-20% korting)"/>
    <s v="OK zonder aanpassing"/>
    <s v="OK zonder aanpassing"/>
    <s v="Definitieve goedkeuring"/>
    <m/>
  </r>
  <r>
    <x v="0"/>
    <x v="0"/>
    <s v="Tournament software (database, API's, ranking, competities, tornooien)"/>
    <n v="-19000"/>
    <x v="0"/>
    <x v="1"/>
    <x v="15"/>
    <s v="Vaste kost"/>
    <s v="Nee"/>
    <s v="O.b.v. factuur 2025. Ruben: hier gaan we echt naar nota's digitalisatiemeeting moeten kijken en excel die Tom gemaakt had, zodat we weten wat onze kost is voor 2026 voor badman-toernooi.nl en twizzit (maar zit onder algemeen zeker?)"/>
    <s v="OK zonder aanpassing"/>
    <s v="OK zonder aanpassing"/>
    <s v="Definitieve goedkeuring"/>
    <m/>
  </r>
  <r>
    <x v="0"/>
    <x v="0"/>
    <s v="Competities provincies"/>
    <n v="2500"/>
    <x v="1"/>
    <x v="1"/>
    <x v="15"/>
    <s v="Vaste kost"/>
    <s v="Nee"/>
    <s v="Terugvordering kost competitie aan toernooi.nl"/>
    <s v="OK zonder aanpassing"/>
    <s v="OK zonder aanpassing"/>
    <s v="Definitieve goedkeuring"/>
    <m/>
  </r>
  <r>
    <x v="1"/>
    <x v="4"/>
    <s v="Software-licenties competitie, tornooien"/>
    <n v="-20000"/>
    <x v="0"/>
    <x v="1"/>
    <x v="15"/>
    <s v="Vaste kost"/>
    <m/>
    <m/>
    <m/>
    <m/>
    <m/>
    <m/>
  </r>
  <r>
    <x v="0"/>
    <x v="0"/>
    <s v="Tornooien - inschrijvingen"/>
    <n v="2500"/>
    <x v="1"/>
    <x v="1"/>
    <x v="16"/>
    <s v="Inschrijving"/>
    <s v="Ja"/>
    <s v="O.b.v. inkomsten 2025"/>
    <s v="OK zonder aanpassing"/>
    <s v="OK zonder aanpassing"/>
    <s v="Definitieve goedkeuring"/>
    <m/>
  </r>
  <r>
    <x v="0"/>
    <x v="1"/>
    <s v="Tornooien - inschrijvingen"/>
    <n v="1400"/>
    <x v="1"/>
    <x v="1"/>
    <x v="16"/>
    <s v="Inschrijving"/>
    <s v="Ja"/>
    <s v="O.b.v. inkomsten 2025"/>
    <s v="OK zonder aanpassing"/>
    <s v="OK zonder aanpassing"/>
    <s v="Definitieve goedkeuring"/>
    <m/>
  </r>
  <r>
    <x v="0"/>
    <x v="2"/>
    <s v="Tornooien - inschrijvingen"/>
    <n v="1000"/>
    <x v="1"/>
    <x v="1"/>
    <x v="16"/>
    <s v="Inschrijving"/>
    <s v="Ja"/>
    <s v="O.b.v. inkomsten 2025"/>
    <s v="OK zonder aanpassing"/>
    <s v="OK zonder aanpassing"/>
    <s v="Definitieve goedkeuring"/>
    <m/>
  </r>
  <r>
    <x v="0"/>
    <x v="3"/>
    <s v="Tornooien - inschrijvingen"/>
    <n v="1800"/>
    <x v="1"/>
    <x v="1"/>
    <x v="16"/>
    <s v="Inschrijving"/>
    <s v="Ja"/>
    <s v="O.b.v. inkomsten 2025"/>
    <s v="OK zonder aanpassing"/>
    <s v="OK zonder aanpassing"/>
    <s v="Definitieve goedkeuring"/>
    <m/>
  </r>
  <r>
    <x v="1"/>
    <x v="0"/>
    <s v="Tornooien - inschrijvingen"/>
    <n v="1800"/>
    <x v="1"/>
    <x v="1"/>
    <x v="16"/>
    <s v="Inschrijving"/>
    <m/>
    <m/>
    <m/>
    <m/>
    <m/>
    <m/>
  </r>
  <r>
    <x v="1"/>
    <x v="1"/>
    <s v="Tornooien - inschrijvingen"/>
    <n v="1800"/>
    <x v="1"/>
    <x v="1"/>
    <x v="16"/>
    <s v="Inschrijving"/>
    <m/>
    <m/>
    <m/>
    <m/>
    <m/>
    <m/>
  </r>
  <r>
    <x v="1"/>
    <x v="2"/>
    <s v="Tornooien - inschrijvingen"/>
    <n v="1000"/>
    <x v="1"/>
    <x v="1"/>
    <x v="16"/>
    <s v="Inschrijving"/>
    <m/>
    <m/>
    <m/>
    <m/>
    <m/>
    <m/>
  </r>
  <r>
    <x v="1"/>
    <x v="3"/>
    <s v="Tornooien - inschrijvingen"/>
    <n v="1800"/>
    <x v="1"/>
    <x v="1"/>
    <x v="16"/>
    <s v="Inschrijving"/>
    <m/>
    <m/>
    <m/>
    <m/>
    <m/>
    <m/>
  </r>
  <r>
    <x v="0"/>
    <x v="4"/>
    <s v="Vrijwilligersvergoedingen officials - Umpire - Dagvergoedingen 1 dag - Extra officials op uitzonderlijke momenten (bv. competitiematch met problemen)_x000a_2 momenten met 1 referee en 3 umpires"/>
    <n v="0"/>
    <x v="0"/>
    <x v="1"/>
    <x v="17"/>
    <s v="Variabele kost"/>
    <m/>
    <s v="-258, uitzonderlijke momenten niet opnemen in begroting"/>
    <s v="Voorstel tot schrapping"/>
    <s v="Voorstel tot schrapping"/>
    <s v="Geschrapt"/>
    <m/>
  </r>
  <r>
    <x v="0"/>
    <x v="4"/>
    <s v="Vrijwilligersvergoedingen officials - Referee - Dagvergoedingen 1 dag - "/>
    <n v="0"/>
    <x v="0"/>
    <x v="1"/>
    <x v="17"/>
    <s v="Variabele kost"/>
    <m/>
    <s v="-86, te verzien voor wat?"/>
    <s v="Voorstel tot schrapping"/>
    <s v="Voorstel tot schrapping"/>
    <s v="Geschrapt"/>
    <m/>
  </r>
  <r>
    <x v="0"/>
    <x v="4"/>
    <s v="Verplaatsingskosten officials - Umpire - Verplaatsingskosten - "/>
    <n v="0"/>
    <x v="0"/>
    <x v="1"/>
    <x v="17"/>
    <s v="Variabele kost"/>
    <m/>
    <s v="-760 te voozien voor wat?"/>
    <s v="Voorstel tot schrapping"/>
    <s v="Voorstel tot schrapping"/>
    <s v="Geschrapt"/>
    <m/>
  </r>
  <r>
    <x v="0"/>
    <x v="4"/>
    <s v="Vrijwilligersvergoedingen officials - Referee - Dagvergoedingen 3 dagen - Officials IPJO wordt door Badminton Vlaanderen gedragen (beslissing BO)"/>
    <n v="-250"/>
    <x v="0"/>
    <x v="1"/>
    <x v="17"/>
    <s v="Variabele kost"/>
    <m/>
    <s v="Afhankelijk van de beslissing ivm IPJO 2026, afronden dichtst rond getal"/>
    <s v="OK zonder aanpassing"/>
    <s v="OK zonder aanpassing"/>
    <s v="Definitieve goedkeuring"/>
    <m/>
  </r>
  <r>
    <x v="0"/>
    <x v="4"/>
    <s v="Verplaatsingskosten officials - Referee - Verplaatsingskosten - Officials IPJO wordt door Badminton Vlaanderen gedragen (beslissing BO)"/>
    <n v="-200"/>
    <x v="0"/>
    <x v="1"/>
    <x v="17"/>
    <s v="Variabele kost"/>
    <m/>
    <s v="Afhankelijk van de beslissing ivm IPJO 2026, afronden dichtst rond getal"/>
    <s v="OK zonder aanpassing"/>
    <s v="OK zonder aanpassing"/>
    <s v="Definitieve goedkeuring"/>
    <m/>
  </r>
  <r>
    <x v="0"/>
    <x v="4"/>
    <s v="Vrijwilligersvergoedingen officials - Umpire - Dagvergoedingen 1 dag - Officials IPJO wordt door Badminton Vlaanderen gedragen (beslissing BO)"/>
    <n v="-130"/>
    <x v="0"/>
    <x v="1"/>
    <x v="17"/>
    <s v="Variabele kost"/>
    <m/>
    <s v="Afhankelijk van de beslissing ivm IPJO 2026, afronden dichtst rond getal"/>
    <s v="OK zonder aanpassing"/>
    <s v="OK zonder aanpassing"/>
    <s v="Definitieve goedkeuring"/>
    <m/>
  </r>
  <r>
    <x v="0"/>
    <x v="4"/>
    <s v="Vrijwilligersvergoedingen officials - Umpire - Dagvergoedingen 2 dagen - Officials IPJO wordt door Badminton Vlaanderen gedragen (beslissing BO)"/>
    <n v="-1300"/>
    <x v="0"/>
    <x v="1"/>
    <x v="17"/>
    <s v="Variabele kost"/>
    <m/>
    <s v="Afhankelijk van de beslissing ivm IPJO 2026, afronden dichtst rond getal"/>
    <s v="OK zonder aanpassing"/>
    <s v="OK zonder aanpassing"/>
    <s v="Definitieve goedkeuring"/>
    <m/>
  </r>
  <r>
    <x v="0"/>
    <x v="4"/>
    <s v="Verplaatsingskosten officials - Umpire - Verplaatsingskosten - Officials IPJO wordt door Badminton Vlaanderen gedragen (beslissing BO)"/>
    <n v="-1700"/>
    <x v="0"/>
    <x v="1"/>
    <x v="17"/>
    <s v="Variabele kost"/>
    <m/>
    <s v="Afhankelijk van de beslissing ivm IPJO 2026, afronden dichtst rond getal"/>
    <s v="OK zonder aanpassing"/>
    <s v="OK zonder aanpassing"/>
    <s v="Definitieve goedkeuring"/>
    <m/>
  </r>
  <r>
    <x v="0"/>
    <x v="4"/>
    <s v="Verblijfskosten officials - Overnachtingen - Enkele kamer per nacht - Officials IPJO wordt door Badminton Vlaanderen gedragen (beslissing BO)"/>
    <n v="0"/>
    <x v="0"/>
    <x v="1"/>
    <x v="17"/>
    <s v="Variabele kost"/>
    <m/>
    <s v="-520, beslissing BO was enkel dagvergoeding en kilometervergoeding"/>
    <s v="Voorstel tot schrapping"/>
    <s v="Voorstel tot schrapping"/>
    <s v="Geschrapt"/>
    <m/>
  </r>
  <r>
    <x v="0"/>
    <x v="4"/>
    <s v="Verblijfskosten officials - Overnachtingen - Dubbele kamer per nacht - Officials IPJO wordt door Badminton Vlaanderen gedragen (beslissing BO)"/>
    <n v="0"/>
    <x v="0"/>
    <x v="1"/>
    <x v="17"/>
    <s v="Variabele kost"/>
    <m/>
    <s v="-2550, beslissing BO was enkel dagvergoeding en kilometervergoeding"/>
    <s v="Voorstel tot schrapping"/>
    <s v="Voorstel tot schrapping"/>
    <s v="Geschrapt"/>
    <m/>
  </r>
  <r>
    <x v="0"/>
    <x v="4"/>
    <s v="Verplaatsingskosten officials - Referee - Verplaatsingskosten &gt; 70 km - Verplaatsingen referee &gt; 70 km, tornooien met verre verplaatsing (ca. 15 tornooien)"/>
    <n v="-650"/>
    <x v="0"/>
    <x v="1"/>
    <x v="17"/>
    <s v="Variabele kost"/>
    <m/>
    <n v="-675"/>
    <s v="OK mits aanpassing"/>
    <s v="OK mits aanpassing"/>
    <s v="Definitieve goedkeuring"/>
    <m/>
  </r>
  <r>
    <x v="0"/>
    <x v="4"/>
    <s v="Digitalisering - Umpire - Forfaitair - 10 tablethouder + 2 schermen (afschrijving 3 jaar) =&gt; in post afschrijvingen"/>
    <n v="0"/>
    <x v="0"/>
    <x v="1"/>
    <x v="17"/>
    <s v="Afschrijving"/>
    <m/>
    <s v="-1000 zie afschrijving"/>
    <s v="Voorstel tot schrapping"/>
    <s v="Voorstel tot schrapping"/>
    <s v="Geschrapt"/>
    <m/>
  </r>
  <r>
    <x v="0"/>
    <x v="4"/>
    <s v="Verplaatsingskosten officials - Referee - Verplaatsingskosten - Verpl.kosten referee &gt; 50 km (1/2 v/d tornooien, 30 km enkel extra, kmvergoeding 2024 verhoogd met 5%)"/>
    <n v="-1300"/>
    <x v="0"/>
    <x v="1"/>
    <x v="17"/>
    <s v="Variabele kost"/>
    <m/>
    <s v="-1348,..."/>
    <s v="OK zonder aanpassing"/>
    <s v="OK zonder aanpassing"/>
    <s v="Definitieve goedkeuring"/>
    <m/>
  </r>
  <r>
    <x v="0"/>
    <x v="4"/>
    <s v="Digitalisering - Official - Twizzit platform - Opbouwen opvolgingsplatform (Twizzit) op volgen duties, kalender, verplichtingen…"/>
    <n v="-2000"/>
    <x v="0"/>
    <x v="1"/>
    <x v="17"/>
    <s v="Variabele kost"/>
    <m/>
    <m/>
    <s v="OK zonder aanpassing"/>
    <s v="OK zonder aanpassing"/>
    <s v="Definitieve goedkeuring"/>
    <m/>
  </r>
  <r>
    <x v="0"/>
    <x v="4"/>
    <s v="Verplaatsingskosten officials - Umpire - Verplaatsingskosten - 300€ per buitenlands tornooi (max. 3) voor 8 umpires"/>
    <n v="-6500"/>
    <x v="0"/>
    <x v="1"/>
    <x v="17"/>
    <s v="Variabele kost"/>
    <m/>
    <n v="-7200"/>
    <s v="OK mits aanpassing"/>
    <s v="OK mits aanpassing"/>
    <s v="Definitieve goedkeuring"/>
    <m/>
  </r>
  <r>
    <x v="0"/>
    <x v="4"/>
    <s v="Verplaatsingskosten officials - Lijnrechter - Verplaatsingskosten - 100€ per buitenlands tornooi (max. 3) voor 8 lijnrechters"/>
    <n v="-2100"/>
    <x v="0"/>
    <x v="1"/>
    <x v="17"/>
    <s v="Variabele kost"/>
    <m/>
    <n v="-2400"/>
    <s v="OK mits aanpassing"/>
    <s v="OK mits aanpassing"/>
    <s v="Definitieve goedkeuring"/>
    <m/>
  </r>
  <r>
    <x v="0"/>
    <x v="4"/>
    <s v="Travel grant Badminton Europe - Umpire - Verplaatsingskosten - 250€ travel grant (2 per jaar) voor buitenlandse kampioenschappen voor 2 umpires"/>
    <n v="1000"/>
    <x v="1"/>
    <x v="1"/>
    <x v="17"/>
    <s v="Variabele kost"/>
    <m/>
    <m/>
    <s v="OK zonder aanpassing"/>
    <s v="OK zonder aanpassing"/>
    <s v="Definitieve goedkeuring"/>
    <m/>
  </r>
  <r>
    <x v="0"/>
    <x v="4"/>
    <s v="Verplaatsingen - Official - Verplaatsingskosten - Vergaderingen WFC: 5 keer per jaar voor 6 leden (1 keer online)"/>
    <n v="-2100"/>
    <x v="0"/>
    <x v="1"/>
    <x v="17"/>
    <s v="Variabele kost"/>
    <m/>
    <s v="-2850, 1 keer meer online bvb"/>
    <s v="OK mits aanpassing"/>
    <s v="OK mits aanpassing"/>
    <s v="Definitieve goedkeuring"/>
    <m/>
  </r>
  <r>
    <x v="0"/>
    <x v="4"/>
    <s v="Verplaatsingen - Referee - Verplaatsingskosten - Vergadering Werkgroep Referee: 2 keer per jaar voor 4 leden (2 keer online)"/>
    <n v="-700"/>
    <x v="0"/>
    <x v="1"/>
    <x v="17"/>
    <s v="Variabele kost"/>
    <m/>
    <n v="-760"/>
    <s v="OK mits aanpassing"/>
    <s v="OK mits aanpassing"/>
    <s v="Definitieve goedkeuring"/>
    <m/>
  </r>
  <r>
    <x v="0"/>
    <x v="4"/>
    <s v="Verplaatsingen - Referee - Verplaatsingskosten - Vergadering Werkgroep BUP: 2 keer per jaar voor 4 leden (2 keer online)"/>
    <n v="-700"/>
    <x v="0"/>
    <x v="1"/>
    <x v="17"/>
    <s v="Variabele kost"/>
    <m/>
    <n v="-760"/>
    <s v="OK mits aanpassing"/>
    <s v="OK mits aanpassing"/>
    <s v="Definitieve goedkeuring"/>
    <m/>
  </r>
  <r>
    <x v="0"/>
    <x v="4"/>
    <s v="Promotionele acties - Official - Forfaitair - Affiches, flyers, banners, tossmunten, …"/>
    <n v="-700"/>
    <x v="0"/>
    <x v="1"/>
    <x v="17"/>
    <s v="Variabele kost"/>
    <m/>
    <n v="-800"/>
    <s v="OK mits aanpassing"/>
    <s v="OK mits aanpassing"/>
    <s v="Definitieve goedkeuring"/>
    <m/>
  </r>
  <r>
    <x v="1"/>
    <x v="4"/>
    <s v="Travel grant Badminton Europe - Umpire - Verplaatsingskosten"/>
    <n v="1000"/>
    <x v="1"/>
    <x v="1"/>
    <x v="17"/>
    <s v="Inkomsten varia"/>
    <m/>
    <m/>
    <m/>
    <m/>
    <m/>
    <m/>
  </r>
  <r>
    <x v="1"/>
    <x v="4"/>
    <s v="Digitalisering - Official - Twizzit platform"/>
    <n v="-2000"/>
    <x v="0"/>
    <x v="1"/>
    <x v="17"/>
    <s v="Investering"/>
    <m/>
    <m/>
    <m/>
    <m/>
    <m/>
    <m/>
  </r>
  <r>
    <x v="1"/>
    <x v="4"/>
    <s v="Vrijwilligersvergoedingen officials - Umpire - Dagvergoedingen 1 dag"/>
    <n v="-252"/>
    <x v="0"/>
    <x v="1"/>
    <x v="17"/>
    <s v="Variabele kost"/>
    <m/>
    <m/>
    <m/>
    <m/>
    <m/>
    <m/>
  </r>
  <r>
    <x v="1"/>
    <x v="4"/>
    <s v="Vrijwilligersvergoedingen officials - Referee - Dagvergoedingen 1 dag"/>
    <n v="-84"/>
    <x v="0"/>
    <x v="1"/>
    <x v="17"/>
    <s v="Variabele kost"/>
    <m/>
    <m/>
    <m/>
    <m/>
    <m/>
    <m/>
  </r>
  <r>
    <x v="1"/>
    <x v="4"/>
    <s v="Verplaatsingskosten officials - Umpire - Verplaatsingskosten"/>
    <n v="-704"/>
    <x v="0"/>
    <x v="1"/>
    <x v="17"/>
    <s v="Variabele kost"/>
    <m/>
    <m/>
    <m/>
    <m/>
    <m/>
    <m/>
  </r>
  <r>
    <x v="1"/>
    <x v="4"/>
    <s v="Verplaatsingskosten officials - Referee - Verplaatsingskosten"/>
    <n v="-1400"/>
    <x v="0"/>
    <x v="1"/>
    <x v="17"/>
    <s v="Variabele kost"/>
    <m/>
    <m/>
    <m/>
    <m/>
    <m/>
    <m/>
  </r>
  <r>
    <x v="1"/>
    <x v="4"/>
    <s v="Verplaatsingskosten officials - Umpire - Verplaatsingskosten"/>
    <n v="-6000"/>
    <x v="0"/>
    <x v="1"/>
    <x v="17"/>
    <s v="Variabele kost"/>
    <m/>
    <m/>
    <m/>
    <m/>
    <m/>
    <m/>
  </r>
  <r>
    <x v="1"/>
    <x v="4"/>
    <s v="Verplaatsingskosten officials - Lijnrechter - Verplaatsingskosten"/>
    <n v="-2000"/>
    <x v="0"/>
    <x v="1"/>
    <x v="17"/>
    <s v="Variabele kost"/>
    <m/>
    <m/>
    <m/>
    <m/>
    <m/>
    <m/>
  </r>
  <r>
    <x v="1"/>
    <x v="4"/>
    <s v="Verplaatsingen - Official - Verplaatsingskosten"/>
    <n v="-2000"/>
    <x v="0"/>
    <x v="1"/>
    <x v="17"/>
    <s v="Variabele kost"/>
    <m/>
    <m/>
    <m/>
    <m/>
    <m/>
    <m/>
  </r>
  <r>
    <x v="1"/>
    <x v="4"/>
    <s v="Verplaatsingen - Referee - Verplaatsingskosten"/>
    <n v="-704"/>
    <x v="0"/>
    <x v="1"/>
    <x v="17"/>
    <s v="Variabele kost"/>
    <m/>
    <m/>
    <m/>
    <m/>
    <m/>
    <m/>
  </r>
  <r>
    <x v="1"/>
    <x v="4"/>
    <s v="Verplaatsingen - Referee - Verplaatsingskosten"/>
    <n v="-704"/>
    <x v="0"/>
    <x v="1"/>
    <x v="17"/>
    <s v="Variabele kost"/>
    <m/>
    <m/>
    <m/>
    <m/>
    <m/>
    <m/>
  </r>
  <r>
    <x v="1"/>
    <x v="4"/>
    <s v="Promotionele acties - Official - Forfaitair"/>
    <n v="-800"/>
    <x v="0"/>
    <x v="1"/>
    <x v="17"/>
    <s v="Variabele kost"/>
    <m/>
    <m/>
    <m/>
    <m/>
    <m/>
    <m/>
  </r>
  <r>
    <x v="0"/>
    <x v="4"/>
    <s v="Aankleding events"/>
    <n v="0"/>
    <x v="0"/>
    <x v="2"/>
    <x v="18"/>
    <s v="Variabele kost"/>
    <s v="Ja"/>
    <s v="-2000, algemeen materiaal mag onder AW"/>
    <s v="Voorstel tot schrapping"/>
    <s v="Voorstel tot schrapping"/>
    <s v="Geschrapt"/>
    <m/>
  </r>
  <r>
    <x v="0"/>
    <x v="4"/>
    <s v="Event Support Team onkosten"/>
    <n v="0"/>
    <x v="0"/>
    <x v="2"/>
    <x v="18"/>
    <s v="Variabele kost"/>
    <s v="Ja"/>
    <s v="€100/event"/>
    <s v="Voorstel tot schrapping"/>
    <s v="Voorstel tot schrapping"/>
    <s v="Geschrapt"/>
    <m/>
  </r>
  <r>
    <x v="0"/>
    <x v="4"/>
    <s v="Verkennende gesprekken nieuwe locatie YBI + int. parabadmintontornooi"/>
    <n v="0"/>
    <x v="0"/>
    <x v="2"/>
    <x v="18"/>
    <s v="Variabele kost"/>
    <s v="Ja"/>
    <m/>
    <s v="Voorstel tot schrapping"/>
    <s v="Voorstel tot schrapping"/>
    <s v="Geschrapt"/>
    <m/>
  </r>
  <r>
    <x v="0"/>
    <x v="4"/>
    <s v="Voorzien livestream op BK Elite en VK"/>
    <n v="-1500"/>
    <x v="0"/>
    <x v="2"/>
    <x v="18"/>
    <s v="Variabele kost"/>
    <s v="Ja"/>
    <s v="Materiaal + ..."/>
    <s v="OK zonder aanpassing"/>
    <s v="OK zonder aanpassing"/>
    <s v="Definitieve goedkeuring"/>
    <m/>
  </r>
  <r>
    <x v="0"/>
    <x v="4"/>
    <s v="Opstellen draaiboek organisatie EK + verkennende gesprekken locatie"/>
    <n v="-100"/>
    <x v="0"/>
    <x v="2"/>
    <x v="18"/>
    <s v="Variabele kost"/>
    <s v="Ja"/>
    <m/>
    <s v="OK zonder aanpassing"/>
    <s v="OK zonder aanpassing"/>
    <s v="Definitieve goedkeuring"/>
    <m/>
  </r>
  <r>
    <x v="0"/>
    <x v="4"/>
    <s v="Contactmomenten overleg inter. Parabadmintontornooi"/>
    <n v="-500"/>
    <x v="0"/>
    <x v="2"/>
    <x v="18"/>
    <s v="Variabele kost"/>
    <s v="Ja"/>
    <s v="Onkosten vervoer + hotel (Buitenland para 2 personen)"/>
    <s v="OK zonder aanpassing"/>
    <s v="OK zonder aanpassing"/>
    <s v="Definitieve goedkeuring"/>
    <m/>
  </r>
  <r>
    <x v="1"/>
    <x v="4"/>
    <s v="Event Support Team + aankleding events"/>
    <n v="-3000"/>
    <x v="0"/>
    <x v="2"/>
    <x v="18"/>
    <s v="Variabele kost"/>
    <m/>
    <m/>
    <m/>
    <m/>
    <m/>
    <m/>
  </r>
  <r>
    <x v="1"/>
    <x v="4"/>
    <s v="Verkennende gesprekken EK Elite + int. parabadmintontornooi"/>
    <n v="-500"/>
    <x v="0"/>
    <x v="2"/>
    <x v="18"/>
    <s v="Variabele kost"/>
    <m/>
    <m/>
    <m/>
    <m/>
    <m/>
    <m/>
  </r>
  <r>
    <x v="1"/>
    <x v="4"/>
    <s v="Voorzien livestream op BK en VK"/>
    <n v="-1000"/>
    <x v="0"/>
    <x v="2"/>
    <x v="18"/>
    <s v="Variabele kost"/>
    <m/>
    <m/>
    <m/>
    <m/>
    <m/>
    <m/>
  </r>
  <r>
    <x v="0"/>
    <x v="0"/>
    <s v="Inkomgeld"/>
    <n v="500"/>
    <x v="1"/>
    <x v="2"/>
    <x v="19"/>
    <s v="Inkomsten varia"/>
    <s v="Ja"/>
    <s v="50 tickets €10"/>
    <s v="OK zonder aanpassing"/>
    <s v="OK zonder aanpassing"/>
    <s v="Definitieve goedkeuring"/>
    <m/>
  </r>
  <r>
    <x v="0"/>
    <x v="0"/>
    <s v="Inschrijvingsgeld"/>
    <n v="2000"/>
    <x v="1"/>
    <x v="2"/>
    <x v="19"/>
    <s v="Inschrijving"/>
    <s v="Ja"/>
    <s v="€15 discipline"/>
    <s v="OK zonder aanpassing"/>
    <s v="OK zonder aanpassing"/>
    <s v="Definitieve goedkeuring"/>
    <m/>
  </r>
  <r>
    <x v="0"/>
    <x v="0"/>
    <s v="Sponsoring"/>
    <n v="4500"/>
    <x v="1"/>
    <x v="2"/>
    <x v="19"/>
    <s v="Sponsoring"/>
    <s v="Ja"/>
    <m/>
    <s v="OK zonder aanpassing"/>
    <s v="OK zonder aanpassing"/>
    <s v="Definitieve goedkeuring"/>
    <m/>
  </r>
  <r>
    <x v="0"/>
    <x v="0"/>
    <s v="Vrijwilligersvergoedingen officials - Umpire - Dagvergoedingen 1 dag"/>
    <n v="-320"/>
    <x v="0"/>
    <x v="2"/>
    <x v="19"/>
    <s v="Variabele kost"/>
    <s v="Ja"/>
    <m/>
    <s v="OK zonder aanpassing"/>
    <s v="OK zonder aanpassing"/>
    <s v="Definitieve goedkeuring"/>
    <m/>
  </r>
  <r>
    <x v="0"/>
    <x v="0"/>
    <s v="Vrijwilligersvergoedingen officials - Umpire - Dagvergoedingen 2 dagen"/>
    <n v="-800"/>
    <x v="0"/>
    <x v="2"/>
    <x v="19"/>
    <s v="Variabele kost"/>
    <s v="Ja"/>
    <m/>
    <s v="OK zonder aanpassing"/>
    <s v="OK zonder aanpassing"/>
    <s v="Definitieve goedkeuring"/>
    <m/>
  </r>
  <r>
    <x v="0"/>
    <x v="0"/>
    <s v="Verplaatsingskosten officials - Umpire - Verplaatsingskosten"/>
    <n v="-1500"/>
    <x v="0"/>
    <x v="2"/>
    <x v="19"/>
    <s v="Variabele kost"/>
    <s v="Ja"/>
    <m/>
    <s v="OK zonder aanpassing"/>
    <s v="OK zonder aanpassing"/>
    <s v="Definitieve goedkeuring"/>
    <m/>
  </r>
  <r>
    <x v="0"/>
    <x v="0"/>
    <s v="Vrijwilligersvergoedingen officials - Referee - Dagvergoedingen 3 dagen"/>
    <n v="-252"/>
    <x v="0"/>
    <x v="2"/>
    <x v="19"/>
    <s v="Variabele kost"/>
    <s v="Ja"/>
    <m/>
    <s v="OK zonder aanpassing"/>
    <s v="OK zonder aanpassing"/>
    <s v="Definitieve goedkeuring"/>
    <m/>
  </r>
  <r>
    <x v="0"/>
    <x v="0"/>
    <s v="Verplaatsingskosten officials - Referee - Verplaatsingskosten"/>
    <n v="-150"/>
    <x v="0"/>
    <x v="2"/>
    <x v="19"/>
    <s v="Variabele kost"/>
    <s v="Ja"/>
    <m/>
    <s v="OK zonder aanpassing"/>
    <s v="OK zonder aanpassing"/>
    <s v="Definitieve goedkeuring"/>
    <m/>
  </r>
  <r>
    <x v="0"/>
    <x v="0"/>
    <s v="Vrijwilligersvergoedingen officials - lijnrechter - Dagvergoedingen 1 dag"/>
    <n v="-400"/>
    <x v="0"/>
    <x v="2"/>
    <x v="19"/>
    <s v="Variabele kost"/>
    <s v="Ja"/>
    <m/>
    <s v="OK zonder aanpassing"/>
    <s v="OK zonder aanpassing"/>
    <s v="Definitieve goedkeuring"/>
    <m/>
  </r>
  <r>
    <x v="0"/>
    <x v="0"/>
    <s v="Verplaatsingskosten officials - Lijnrechter - Verplaatsingskosten"/>
    <n v="-250"/>
    <x v="0"/>
    <x v="2"/>
    <x v="19"/>
    <s v="Variabele kost"/>
    <s v="Ja"/>
    <s v="Vorige begroting geen geld voor voorzien, wordt dit niet gedaan?"/>
    <s v="OK zonder aanpassing"/>
    <s v="OK zonder aanpassing"/>
    <s v="Definitieve goedkeuring"/>
    <m/>
  </r>
  <r>
    <x v="0"/>
    <x v="0"/>
    <s v="Verblijfskosten officials - Overnachtingen - Enkele kamer per nacht"/>
    <n v="-250"/>
    <x v="0"/>
    <x v="2"/>
    <x v="19"/>
    <s v="Variabele kost"/>
    <s v="Ja"/>
    <m/>
    <s v="OK zonder aanpassing"/>
    <s v="OK zonder aanpassing"/>
    <s v="Definitieve goedkeuring"/>
    <m/>
  </r>
  <r>
    <x v="0"/>
    <x v="0"/>
    <s v="Verblijfskosten officials - Overnachtingen - Dubbele kamer per nacht"/>
    <n v="-640"/>
    <x v="0"/>
    <x v="2"/>
    <x v="19"/>
    <s v="Variabele kost"/>
    <s v="Ja"/>
    <m/>
    <s v="OK zonder aanpassing"/>
    <s v="OK zonder aanpassing"/>
    <s v="Definitieve goedkeuring"/>
    <m/>
  </r>
  <r>
    <x v="0"/>
    <x v="0"/>
    <s v="Algemene organisatiekosten"/>
    <n v="-5250"/>
    <x v="0"/>
    <x v="2"/>
    <x v="19"/>
    <s v="Variabele kost"/>
    <s v="Ja"/>
    <m/>
    <s v="OK zonder aanpassing"/>
    <s v="OK zonder aanpassing"/>
    <s v="Definitieve goedkeuring"/>
    <m/>
  </r>
  <r>
    <x v="0"/>
    <x v="0"/>
    <s v="Catering"/>
    <n v="-1500"/>
    <x v="0"/>
    <x v="2"/>
    <x v="19"/>
    <s v="Variabele kost"/>
    <s v="Ja"/>
    <m/>
    <s v="OK zonder aanpassing"/>
    <s v="OK zonder aanpassing"/>
    <s v="Definitieve goedkeuring"/>
    <m/>
  </r>
  <r>
    <x v="0"/>
    <x v="0"/>
    <s v="Promotiekosten en drukwerk"/>
    <n v="-250"/>
    <x v="0"/>
    <x v="2"/>
    <x v="19"/>
    <s v="Variabele kost"/>
    <s v="Ja"/>
    <m/>
    <s v="OK zonder aanpassing"/>
    <s v="OK zonder aanpassing"/>
    <s v="Definitieve goedkeuring"/>
    <m/>
  </r>
  <r>
    <x v="0"/>
    <x v="0"/>
    <s v="Fotograaf/videograaf"/>
    <n v="-2500"/>
    <x v="0"/>
    <x v="2"/>
    <x v="19"/>
    <s v="Variabele kost"/>
    <s v="Ja"/>
    <m/>
    <s v="OK zonder aanpassing"/>
    <s v="OK zonder aanpassing"/>
    <s v="Definitieve goedkeuring"/>
    <m/>
  </r>
  <r>
    <x v="0"/>
    <x v="0"/>
    <s v="Subsidie club"/>
    <n v="-1000"/>
    <x v="0"/>
    <x v="2"/>
    <x v="19"/>
    <s v="Vaste kost"/>
    <s v="Ja"/>
    <m/>
    <s v="OK zonder aanpassing"/>
    <s v="OK zonder aanpassing"/>
    <s v="Definitieve goedkeuring"/>
    <m/>
  </r>
  <r>
    <x v="0"/>
    <x v="0"/>
    <s v="Inschrijvingsgeld"/>
    <n v="1000"/>
    <x v="1"/>
    <x v="2"/>
    <x v="20"/>
    <s v="Inschrijving"/>
    <s v="Ja"/>
    <m/>
    <s v="OK zonder aanpassing"/>
    <s v="OK zonder aanpassing"/>
    <s v="Definitieve goedkeuring"/>
    <m/>
  </r>
  <r>
    <x v="0"/>
    <x v="0"/>
    <s v="Sponsoring"/>
    <n v="3000"/>
    <x v="1"/>
    <x v="2"/>
    <x v="20"/>
    <s v="Sponsoring"/>
    <s v="Ja"/>
    <s v="Schatting van sponsoring stad Mechelen en G-sport Vlaanderen (onzeker)"/>
    <s v="OK mits aanpassing"/>
    <s v="OK mits aanpassing"/>
    <s v="Definitieve goedkeuring"/>
    <m/>
  </r>
  <r>
    <x v="0"/>
    <x v="0"/>
    <s v="Vrijwilligersvergoedingen officials - Umpire - Dagvergoedingen 1 dag"/>
    <n v="-440"/>
    <x v="0"/>
    <x v="2"/>
    <x v="20"/>
    <s v="Variabele kost"/>
    <s v="Ja"/>
    <m/>
    <s v="OK zonder aanpassing"/>
    <s v="OK zonder aanpassing"/>
    <s v="Definitieve goedkeuring"/>
    <m/>
  </r>
  <r>
    <x v="0"/>
    <x v="0"/>
    <s v="Verplaatsingskosten officials - Umpire - Verplaatsingskosten"/>
    <n v="-800"/>
    <x v="0"/>
    <x v="2"/>
    <x v="20"/>
    <s v="Variabele kost"/>
    <s v="Ja"/>
    <m/>
    <s v="OK zonder aanpassing"/>
    <s v="OK zonder aanpassing"/>
    <s v="Definitieve goedkeuring"/>
    <m/>
  </r>
  <r>
    <x v="0"/>
    <x v="0"/>
    <s v="Vrijwilligersvergoedingen officials - Referee - Dagvergoedingen 2 dagen"/>
    <n v="-82"/>
    <x v="0"/>
    <x v="2"/>
    <x v="20"/>
    <s v="Variabele kost"/>
    <s v="Ja"/>
    <m/>
    <s v="OK zonder aanpassing"/>
    <s v="OK zonder aanpassing"/>
    <s v="Definitieve goedkeuring"/>
    <m/>
  </r>
  <r>
    <x v="0"/>
    <x v="0"/>
    <s v="Verplaatsingskosten officials - Referee - Verplaatsingskosten"/>
    <n v="-100"/>
    <x v="0"/>
    <x v="2"/>
    <x v="20"/>
    <s v="Variabele kost"/>
    <s v="Ja"/>
    <m/>
    <s v="OK zonder aanpassing"/>
    <s v="OK zonder aanpassing"/>
    <s v="Definitieve goedkeuring"/>
    <m/>
  </r>
  <r>
    <x v="0"/>
    <x v="0"/>
    <s v="Algemene organisatiekosten"/>
    <n v="-4250"/>
    <x v="0"/>
    <x v="2"/>
    <x v="20"/>
    <s v="Variabele kost"/>
    <s v="Ja"/>
    <m/>
    <s v="OK zonder aanpassing"/>
    <s v="OK zonder aanpassing"/>
    <s v="Definitieve goedkeuring"/>
    <m/>
  </r>
  <r>
    <x v="0"/>
    <x v="0"/>
    <s v="Catering"/>
    <n v="-1000"/>
    <x v="0"/>
    <x v="2"/>
    <x v="20"/>
    <s v="Variabele kost"/>
    <s v="Ja"/>
    <m/>
    <s v="OK zonder aanpassing"/>
    <s v="OK zonder aanpassing"/>
    <s v="Definitieve goedkeuring"/>
    <m/>
  </r>
  <r>
    <x v="0"/>
    <x v="0"/>
    <s v="Promotiekosten en drukwerk"/>
    <n v="-250"/>
    <x v="0"/>
    <x v="2"/>
    <x v="20"/>
    <s v="Variabele kost"/>
    <s v="Ja"/>
    <m/>
    <s v="OK zonder aanpassing"/>
    <s v="OK zonder aanpassing"/>
    <s v="Definitieve goedkeuring"/>
    <m/>
  </r>
  <r>
    <x v="0"/>
    <x v="0"/>
    <s v="Subsidie club"/>
    <n v="-750"/>
    <x v="0"/>
    <x v="2"/>
    <x v="20"/>
    <s v="Vaste kost"/>
    <s v="Ja"/>
    <m/>
    <s v="OK zonder aanpassing"/>
    <s v="OK zonder aanpassing"/>
    <s v="Definitieve goedkeuring"/>
    <m/>
  </r>
  <r>
    <x v="0"/>
    <x v="3"/>
    <s v="Inkomgeld"/>
    <n v="0"/>
    <x v="1"/>
    <x v="2"/>
    <x v="21"/>
    <s v="Inkomsten varia"/>
    <s v="Ja"/>
    <s v="Wel doen?"/>
    <s v="OK zonder aanpassing"/>
    <s v="OK zonder aanpassing"/>
    <s v="Definitieve goedkeuring"/>
    <m/>
  </r>
  <r>
    <x v="0"/>
    <x v="3"/>
    <s v="Inschrijvingsgeld"/>
    <n v="4000"/>
    <x v="1"/>
    <x v="2"/>
    <x v="21"/>
    <s v="Inschrijving"/>
    <s v="Ja"/>
    <m/>
    <s v="OK zonder aanpassing"/>
    <s v="OK zonder aanpassing"/>
    <s v="Definitieve goedkeuring"/>
    <m/>
  </r>
  <r>
    <x v="0"/>
    <x v="3"/>
    <s v="Sponsoring"/>
    <n v="3000"/>
    <x v="1"/>
    <x v="2"/>
    <x v="21"/>
    <s v="Sponsoring"/>
    <s v="Ja"/>
    <m/>
    <s v="OK zonder aanpassing"/>
    <s v="OK zonder aanpassing"/>
    <s v="Definitieve goedkeuring"/>
    <m/>
  </r>
  <r>
    <x v="0"/>
    <x v="3"/>
    <s v="Vrijwilligersvergoedingen officials - Umpire - Dagvergoedingen 1 dag"/>
    <n v="-440"/>
    <x v="0"/>
    <x v="2"/>
    <x v="21"/>
    <s v="Variabele kost"/>
    <s v="Ja"/>
    <m/>
    <s v="OK zonder aanpassing"/>
    <s v="OK zonder aanpassing"/>
    <s v="Definitieve goedkeuring"/>
    <m/>
  </r>
  <r>
    <x v="0"/>
    <x v="3"/>
    <s v="Vrijwilligersvergoedingen officials - Umpire - Dagvergoedingen 2 dagen"/>
    <n v="-800"/>
    <x v="0"/>
    <x v="2"/>
    <x v="21"/>
    <s v="Variabele kost"/>
    <s v="Ja"/>
    <m/>
    <s v="OK zonder aanpassing"/>
    <s v="OK zonder aanpassing"/>
    <s v="Definitieve goedkeuring"/>
    <m/>
  </r>
  <r>
    <x v="0"/>
    <x v="3"/>
    <s v="Verplaatsingskosten officials - Umpire - Verplaatsingskosten"/>
    <n v="-1500"/>
    <x v="0"/>
    <x v="2"/>
    <x v="21"/>
    <s v="Variabele kost"/>
    <s v="Ja"/>
    <m/>
    <s v="OK zonder aanpassing"/>
    <s v="OK zonder aanpassing"/>
    <s v="Definitieve goedkeuring"/>
    <m/>
  </r>
  <r>
    <x v="0"/>
    <x v="3"/>
    <s v="Vrijwilligersvergoedingen officials - Referee - Dagvergoedingen 3 dagen"/>
    <n v="-252"/>
    <x v="0"/>
    <x v="2"/>
    <x v="21"/>
    <s v="Variabele kost"/>
    <s v="Ja"/>
    <m/>
    <s v="OK zonder aanpassing"/>
    <s v="OK zonder aanpassing"/>
    <s v="Definitieve goedkeuring"/>
    <m/>
  </r>
  <r>
    <x v="0"/>
    <x v="3"/>
    <s v="Verplaatsingskosten officials - Referee - Verplaatsingskosten"/>
    <n v="-150"/>
    <x v="0"/>
    <x v="2"/>
    <x v="21"/>
    <s v="Variabele kost"/>
    <s v="Ja"/>
    <m/>
    <s v="OK zonder aanpassing"/>
    <s v="OK zonder aanpassing"/>
    <s v="Definitieve goedkeuring"/>
    <m/>
  </r>
  <r>
    <x v="0"/>
    <x v="3"/>
    <s v="Verblijfskosten officials - Overnachtingen - Enkele kamer per nacht"/>
    <n v="-250"/>
    <x v="0"/>
    <x v="2"/>
    <x v="21"/>
    <s v="Variabele kost"/>
    <s v="Ja"/>
    <m/>
    <s v="OK zonder aanpassing"/>
    <s v="OK zonder aanpassing"/>
    <s v="Definitieve goedkeuring"/>
    <m/>
  </r>
  <r>
    <x v="0"/>
    <x v="3"/>
    <s v="Verblijfskosten officials - Overnachtingen - Dubbele kamer per nacht"/>
    <n v="-640"/>
    <x v="0"/>
    <x v="2"/>
    <x v="21"/>
    <s v="Variabele kost"/>
    <s v="Ja"/>
    <m/>
    <s v="OK zonder aanpassing"/>
    <s v="OK zonder aanpassing"/>
    <s v="Definitieve goedkeuring"/>
    <m/>
  </r>
  <r>
    <x v="0"/>
    <x v="3"/>
    <s v="Algemene organisatiekosten"/>
    <n v="-5000"/>
    <x v="0"/>
    <x v="2"/>
    <x v="21"/>
    <s v="Variabele kost"/>
    <s v="Ja"/>
    <m/>
    <s v="OK zonder aanpassing"/>
    <s v="OK zonder aanpassing"/>
    <s v="Definitieve goedkeuring"/>
    <m/>
  </r>
  <r>
    <x v="0"/>
    <x v="3"/>
    <s v="Catering"/>
    <n v="-1500"/>
    <x v="0"/>
    <x v="2"/>
    <x v="21"/>
    <s v="Variabele kost"/>
    <s v="Ja"/>
    <m/>
    <s v="OK zonder aanpassing"/>
    <s v="OK zonder aanpassing"/>
    <s v="Definitieve goedkeuring"/>
    <m/>
  </r>
  <r>
    <x v="0"/>
    <x v="3"/>
    <s v="Promotiekosten en drukwerk"/>
    <n v="-250"/>
    <x v="0"/>
    <x v="2"/>
    <x v="21"/>
    <s v="Variabele kost"/>
    <s v="Ja"/>
    <m/>
    <s v="OK zonder aanpassing"/>
    <s v="OK zonder aanpassing"/>
    <s v="Definitieve goedkeuring"/>
    <m/>
  </r>
  <r>
    <x v="0"/>
    <x v="3"/>
    <s v="Subsidie club"/>
    <n v="-1000"/>
    <x v="0"/>
    <x v="2"/>
    <x v="21"/>
    <s v="Vaste kost"/>
    <s v="Ja"/>
    <m/>
    <s v="OK zonder aanpassing"/>
    <s v="OK zonder aanpassing"/>
    <s v="Definitieve goedkeuring"/>
    <m/>
  </r>
  <r>
    <x v="1"/>
    <x v="1"/>
    <s v="Inschrijvingsgeld"/>
    <n v="1000"/>
    <x v="1"/>
    <x v="2"/>
    <x v="22"/>
    <s v="Inschrijving"/>
    <m/>
    <m/>
    <m/>
    <m/>
    <m/>
    <m/>
  </r>
  <r>
    <x v="1"/>
    <x v="1"/>
    <s v="Sponsoring"/>
    <n v="2000"/>
    <x v="1"/>
    <x v="2"/>
    <x v="22"/>
    <s v="Sponsoring"/>
    <m/>
    <m/>
    <m/>
    <m/>
    <m/>
    <m/>
  </r>
  <r>
    <x v="1"/>
    <x v="1"/>
    <s v="Vrijwilligersvergoedingen officials - Umpire - Dagvergoedingen 1 dag"/>
    <n v="-420"/>
    <x v="0"/>
    <x v="2"/>
    <x v="22"/>
    <s v="Variabele kost"/>
    <m/>
    <m/>
    <m/>
    <m/>
    <m/>
    <m/>
  </r>
  <r>
    <x v="1"/>
    <x v="1"/>
    <s v="Verplaatsingskosten officials - Umpire - Verplaatsingskosten"/>
    <n v="-880"/>
    <x v="0"/>
    <x v="2"/>
    <x v="22"/>
    <s v="Variabele kost"/>
    <m/>
    <m/>
    <m/>
    <m/>
    <m/>
    <m/>
  </r>
  <r>
    <x v="1"/>
    <x v="1"/>
    <s v="Vrijwilligersvergoedingen officials - Referee - Dagvergoedingen 2 dagen"/>
    <n v="-84"/>
    <x v="0"/>
    <x v="2"/>
    <x v="22"/>
    <s v="Variabele kost"/>
    <m/>
    <m/>
    <m/>
    <m/>
    <m/>
    <m/>
  </r>
  <r>
    <x v="1"/>
    <x v="1"/>
    <s v="Verplaatsingskosten officials - Referee - Verplaatsingskosten"/>
    <n v="-88"/>
    <x v="0"/>
    <x v="2"/>
    <x v="22"/>
    <s v="Variabele kost"/>
    <m/>
    <m/>
    <m/>
    <m/>
    <m/>
    <m/>
  </r>
  <r>
    <x v="1"/>
    <x v="1"/>
    <s v="Algemene organisatiekosten"/>
    <n v="-4500"/>
    <x v="0"/>
    <x v="2"/>
    <x v="22"/>
    <s v="Variabele kost"/>
    <m/>
    <m/>
    <m/>
    <m/>
    <m/>
    <m/>
  </r>
  <r>
    <x v="1"/>
    <x v="1"/>
    <s v="Catering"/>
    <n v="-1000"/>
    <x v="0"/>
    <x v="2"/>
    <x v="22"/>
    <s v="Variabele kost"/>
    <m/>
    <m/>
    <m/>
    <m/>
    <m/>
    <m/>
  </r>
  <r>
    <x v="1"/>
    <x v="1"/>
    <s v="Promotiekosten en drukwerk"/>
    <n v="-750"/>
    <x v="0"/>
    <x v="2"/>
    <x v="22"/>
    <s v="Variabele kost"/>
    <m/>
    <m/>
    <m/>
    <m/>
    <m/>
    <m/>
  </r>
  <r>
    <x v="1"/>
    <x v="1"/>
    <s v="Subsidie club"/>
    <n v="-750"/>
    <x v="0"/>
    <x v="2"/>
    <x v="22"/>
    <s v="Vaste kost"/>
    <m/>
    <m/>
    <m/>
    <m/>
    <m/>
    <m/>
  </r>
  <r>
    <x v="0"/>
    <x v="3"/>
    <s v="Inkomgeld"/>
    <n v="500"/>
    <x v="1"/>
    <x v="2"/>
    <x v="23"/>
    <s v="Inkomsten varia"/>
    <s v="Ja"/>
    <s v="Iedereen 'iets' betalen / 2 tickets gratis per speler"/>
    <s v="OK zonder aanpassing"/>
    <s v="OK zonder aanpassing"/>
    <s v="Definitieve goedkeuring"/>
    <m/>
  </r>
  <r>
    <x v="0"/>
    <x v="3"/>
    <s v="Inschrijvingsgeld"/>
    <n v="2000"/>
    <x v="1"/>
    <x v="2"/>
    <x v="23"/>
    <s v="Inschrijving"/>
    <s v="Ja"/>
    <s v="Kunnen we optrekken als inschrijfgeld BK wordt opgestrokken"/>
    <s v="OK zonder aanpassing"/>
    <s v="OK zonder aanpassing"/>
    <s v="Definitieve goedkeuring"/>
    <m/>
  </r>
  <r>
    <x v="0"/>
    <x v="3"/>
    <s v="Sponsoring"/>
    <n v="3000"/>
    <x v="1"/>
    <x v="2"/>
    <x v="23"/>
    <s v="Sponsoring"/>
    <s v="Ja"/>
    <m/>
    <s v="OK zonder aanpassing"/>
    <s v="OK zonder aanpassing"/>
    <s v="Definitieve goedkeuring"/>
    <m/>
  </r>
  <r>
    <x v="0"/>
    <x v="3"/>
    <s v="Vrijwilligersvergoedingen officials - Umpire - Dagvergoedingen 1 dag"/>
    <n v="-360"/>
    <x v="0"/>
    <x v="2"/>
    <x v="23"/>
    <s v="Variabele kost"/>
    <s v="Ja"/>
    <m/>
    <s v="OK zonder aanpassing"/>
    <s v="OK zonder aanpassing"/>
    <s v="Definitieve goedkeuring"/>
    <m/>
  </r>
  <r>
    <x v="0"/>
    <x v="3"/>
    <s v="Vrijwilligersvergoedingen officials - Umpire - Dagvergoedingen 2 dagen"/>
    <n v="-840"/>
    <x v="0"/>
    <x v="2"/>
    <x v="23"/>
    <s v="Variabele kost"/>
    <s v="Ja"/>
    <m/>
    <s v="OK zonder aanpassing"/>
    <s v="OK zonder aanpassing"/>
    <s v="Definitieve goedkeuring"/>
    <m/>
  </r>
  <r>
    <x v="0"/>
    <x v="3"/>
    <s v="Verplaatsingskosten officials - Umpire - Verplaatsingskosten"/>
    <n v="-1500"/>
    <x v="0"/>
    <x v="2"/>
    <x v="23"/>
    <s v="Variabele kost"/>
    <s v="Ja"/>
    <m/>
    <s v="OK zonder aanpassing"/>
    <s v="OK zonder aanpassing"/>
    <s v="Definitieve goedkeuring"/>
    <m/>
  </r>
  <r>
    <x v="0"/>
    <x v="3"/>
    <s v="Vrijwilligersvergoedingen officials - Referee - Dagvergoedingen 3 dagen"/>
    <n v="-252"/>
    <x v="0"/>
    <x v="2"/>
    <x v="23"/>
    <s v="Variabele kost"/>
    <s v="Ja"/>
    <m/>
    <s v="OK zonder aanpassing"/>
    <s v="OK zonder aanpassing"/>
    <s v="Definitieve goedkeuring"/>
    <m/>
  </r>
  <r>
    <x v="0"/>
    <x v="3"/>
    <s v="Verplaatsingskosten officials - Referee - Verplaatsingskosten"/>
    <n v="-150"/>
    <x v="0"/>
    <x v="2"/>
    <x v="23"/>
    <s v="Variabele kost"/>
    <s v="Ja"/>
    <m/>
    <s v="OK zonder aanpassing"/>
    <s v="OK zonder aanpassing"/>
    <s v="Definitieve goedkeuring"/>
    <m/>
  </r>
  <r>
    <x v="0"/>
    <x v="3"/>
    <s v="Vrijwilligersvergoedingen officials - Lijnrechter - Dagvergoedingen 1 dag"/>
    <n v="-480"/>
    <x v="0"/>
    <x v="2"/>
    <x v="23"/>
    <s v="Variabele kost"/>
    <s v="Ja"/>
    <m/>
    <s v="OK zonder aanpassing"/>
    <s v="OK zonder aanpassing"/>
    <s v="Definitieve goedkeuring"/>
    <m/>
  </r>
  <r>
    <x v="0"/>
    <x v="3"/>
    <s v="Verblijfskosten officials - Overnachtingen - Enkele kamer per nacht"/>
    <n v="-250"/>
    <x v="0"/>
    <x v="2"/>
    <x v="23"/>
    <s v="Variabele kost"/>
    <s v="Ja"/>
    <m/>
    <s v="OK zonder aanpassing"/>
    <s v="OK zonder aanpassing"/>
    <s v="Definitieve goedkeuring"/>
    <m/>
  </r>
  <r>
    <x v="0"/>
    <x v="3"/>
    <s v="Verblijfskosten officials - Overnachtingen - Dubbele kamer per nacht"/>
    <n v="-640"/>
    <x v="0"/>
    <x v="2"/>
    <x v="23"/>
    <s v="Variabele kost"/>
    <s v="Ja"/>
    <m/>
    <s v="OK zonder aanpassing"/>
    <s v="OK zonder aanpassing"/>
    <s v="Definitieve goedkeuring"/>
    <m/>
  </r>
  <r>
    <x v="0"/>
    <x v="3"/>
    <s v="Algemene organisatiekosten"/>
    <n v="-5000"/>
    <x v="0"/>
    <x v="2"/>
    <x v="23"/>
    <s v="Variabele kost"/>
    <s v="Ja"/>
    <m/>
    <s v="OK zonder aanpassing"/>
    <s v="OK zonder aanpassing"/>
    <s v="Definitieve goedkeuring"/>
    <m/>
  </r>
  <r>
    <x v="0"/>
    <x v="3"/>
    <s v="Catering"/>
    <n v="-1500"/>
    <x v="0"/>
    <x v="2"/>
    <x v="23"/>
    <s v="Variabele kost"/>
    <s v="Ja"/>
    <m/>
    <s v="OK zonder aanpassing"/>
    <s v="OK zonder aanpassing"/>
    <s v="Definitieve goedkeuring"/>
    <m/>
  </r>
  <r>
    <x v="0"/>
    <x v="3"/>
    <s v="Promotiekosten en drukwerk"/>
    <n v="-250"/>
    <x v="0"/>
    <x v="2"/>
    <x v="23"/>
    <s v="Variabele kost"/>
    <s v="Ja"/>
    <m/>
    <s v="OK zonder aanpassing"/>
    <s v="OK zonder aanpassing"/>
    <s v="Definitieve goedkeuring"/>
    <m/>
  </r>
  <r>
    <x v="0"/>
    <x v="3"/>
    <s v="Subsidie club"/>
    <n v="-1000"/>
    <x v="0"/>
    <x v="2"/>
    <x v="23"/>
    <s v="Vaste kost"/>
    <s v="Ja"/>
    <m/>
    <s v="OK zonder aanpassing"/>
    <s v="OK zonder aanpassing"/>
    <s v="Definitieve goedkeuring"/>
    <m/>
  </r>
  <r>
    <x v="1"/>
    <x v="3"/>
    <s v="Inkomgeld"/>
    <n v="500"/>
    <x v="1"/>
    <x v="2"/>
    <x v="23"/>
    <s v="Inkomsten varia"/>
    <m/>
    <m/>
    <m/>
    <m/>
    <m/>
    <m/>
  </r>
  <r>
    <x v="1"/>
    <x v="3"/>
    <s v="Inschrijvingsgeld"/>
    <n v="2000"/>
    <x v="1"/>
    <x v="2"/>
    <x v="23"/>
    <s v="Inschrijving"/>
    <m/>
    <m/>
    <m/>
    <m/>
    <m/>
    <m/>
  </r>
  <r>
    <x v="1"/>
    <x v="3"/>
    <s v="Sponsoring"/>
    <n v="3500"/>
    <x v="1"/>
    <x v="2"/>
    <x v="23"/>
    <s v="Sponsoring"/>
    <m/>
    <m/>
    <m/>
    <m/>
    <m/>
    <m/>
  </r>
  <r>
    <x v="1"/>
    <x v="3"/>
    <s v="Vrijwilligersvergoedingen officials - Umpire - Dagvergoedingen 1 dag"/>
    <n v="-336"/>
    <x v="0"/>
    <x v="2"/>
    <x v="23"/>
    <s v="Variabele kost"/>
    <m/>
    <m/>
    <m/>
    <m/>
    <m/>
    <m/>
  </r>
  <r>
    <x v="1"/>
    <x v="3"/>
    <s v="Vrijwilligersvergoedingen officials - Umpire - Dagvergoedingen 2 dagen"/>
    <n v="-840"/>
    <x v="0"/>
    <x v="2"/>
    <x v="23"/>
    <s v="Variabele kost"/>
    <m/>
    <m/>
    <m/>
    <m/>
    <m/>
    <m/>
  </r>
  <r>
    <x v="1"/>
    <x v="3"/>
    <s v="Verplaatsingskosten officials - Umpire - Verplaatsingskosten"/>
    <n v="-1584"/>
    <x v="0"/>
    <x v="2"/>
    <x v="23"/>
    <s v="Variabele kost"/>
    <m/>
    <m/>
    <m/>
    <m/>
    <m/>
    <m/>
  </r>
  <r>
    <x v="1"/>
    <x v="3"/>
    <s v="Vrijwilligersvergoedingen officials - Referee - Dagvergoedingen 3 dagen"/>
    <n v="-252"/>
    <x v="0"/>
    <x v="2"/>
    <x v="23"/>
    <s v="Variabele kost"/>
    <m/>
    <m/>
    <m/>
    <m/>
    <m/>
    <m/>
  </r>
  <r>
    <x v="1"/>
    <x v="3"/>
    <s v="Verplaatsingskosten officials - Referee - Verplaatsingskosten"/>
    <n v="-176"/>
    <x v="0"/>
    <x v="2"/>
    <x v="23"/>
    <s v="Variabele kost"/>
    <m/>
    <m/>
    <m/>
    <m/>
    <m/>
    <m/>
  </r>
  <r>
    <x v="1"/>
    <x v="3"/>
    <s v="Vrijwilligersvergoedingen officials - Lijnrechter - Dagvergoedingen 1 dag"/>
    <n v="-336"/>
    <x v="0"/>
    <x v="2"/>
    <x v="23"/>
    <s v="Variabele kost"/>
    <m/>
    <m/>
    <m/>
    <m/>
    <m/>
    <m/>
  </r>
  <r>
    <x v="1"/>
    <x v="3"/>
    <s v="Verblijfskosten officials - Overnachtingen - Enkele kamer per nacht"/>
    <n v="-250"/>
    <x v="0"/>
    <x v="2"/>
    <x v="23"/>
    <s v="Variabele kost"/>
    <m/>
    <m/>
    <m/>
    <m/>
    <m/>
    <m/>
  </r>
  <r>
    <x v="1"/>
    <x v="3"/>
    <s v="Verblijfskosten officials - Overnachtingen - Dubbele kamer per nacht"/>
    <n v="-640"/>
    <x v="0"/>
    <x v="2"/>
    <x v="23"/>
    <s v="Variabele kost"/>
    <m/>
    <m/>
    <m/>
    <m/>
    <m/>
    <m/>
  </r>
  <r>
    <x v="1"/>
    <x v="3"/>
    <s v="Algemene organisatiekosten"/>
    <n v="-5500"/>
    <x v="0"/>
    <x v="2"/>
    <x v="23"/>
    <s v="Variabele kost"/>
    <m/>
    <m/>
    <m/>
    <m/>
    <m/>
    <m/>
  </r>
  <r>
    <x v="1"/>
    <x v="3"/>
    <s v="Catering"/>
    <n v="-1500"/>
    <x v="0"/>
    <x v="2"/>
    <x v="23"/>
    <s v="Variabele kost"/>
    <m/>
    <m/>
    <m/>
    <m/>
    <m/>
    <m/>
  </r>
  <r>
    <x v="1"/>
    <x v="3"/>
    <s v="Promotiekosten en drukwerk"/>
    <n v="-1250"/>
    <x v="0"/>
    <x v="2"/>
    <x v="23"/>
    <s v="Variabele kost"/>
    <m/>
    <m/>
    <m/>
    <m/>
    <m/>
    <m/>
  </r>
  <r>
    <x v="1"/>
    <x v="3"/>
    <s v="Subsidie club"/>
    <n v="-1000"/>
    <x v="0"/>
    <x v="2"/>
    <x v="23"/>
    <s v="Vaste kost"/>
    <m/>
    <m/>
    <m/>
    <m/>
    <m/>
    <m/>
  </r>
  <r>
    <x v="0"/>
    <x v="2"/>
    <s v="Externe Communicatie: PR support Yonex BI "/>
    <n v="-3000"/>
    <x v="0"/>
    <x v="2"/>
    <x v="24"/>
    <s v="Variabele kost"/>
    <m/>
    <s v="Kan dit deels inhouse? -3780"/>
    <s v="OK mits aanpassing"/>
    <s v="OK mits aanpassing"/>
    <s v="Definitieve goedkeuring"/>
    <m/>
  </r>
  <r>
    <x v="0"/>
    <x v="2"/>
    <s v="Inkomsten hotels"/>
    <n v="25000"/>
    <x v="1"/>
    <x v="2"/>
    <x v="24"/>
    <s v="Inkomsten varia"/>
    <s v="Ja"/>
    <m/>
    <s v="OK zonder aanpassing"/>
    <s v="OK zonder aanpassing"/>
    <s v="Definitieve goedkeuring"/>
    <m/>
  </r>
  <r>
    <x v="0"/>
    <x v="2"/>
    <s v="Verkoop tickets + t-shirts"/>
    <n v="12000"/>
    <x v="1"/>
    <x v="2"/>
    <x v="24"/>
    <s v="Inkomsten varia"/>
    <s v="Ja"/>
    <m/>
    <s v="OK zonder aanpassing"/>
    <s v="OK zonder aanpassing"/>
    <s v="Definitieve goedkeuring"/>
    <m/>
  </r>
  <r>
    <x v="0"/>
    <x v="2"/>
    <s v="Verkoop drank"/>
    <n v="1500"/>
    <x v="1"/>
    <x v="2"/>
    <x v="24"/>
    <s v="Inkomsten varia"/>
    <s v="Ja"/>
    <m/>
    <s v="OK zonder aanpassing"/>
    <s v="OK zonder aanpassing"/>
    <s v="Definitieve goedkeuring"/>
    <m/>
  </r>
  <r>
    <x v="0"/>
    <x v="2"/>
    <s v="Entry fees"/>
    <n v="26000"/>
    <x v="1"/>
    <x v="2"/>
    <x v="24"/>
    <s v="Inschrijving"/>
    <s v="Ja"/>
    <s v="Indexering naar dicht rond getal bv 75 naar 80? 25000"/>
    <s v="OK mits aanpassing"/>
    <s v="OK mits aanpassing"/>
    <s v="Definitieve goedkeuring"/>
    <m/>
  </r>
  <r>
    <x v="0"/>
    <x v="2"/>
    <s v="Scholeninitiaties + jeugdclinics"/>
    <n v="2200"/>
    <x v="1"/>
    <x v="2"/>
    <x v="24"/>
    <s v="Inschrijving"/>
    <s v="Ja"/>
    <s v="Kost lesgevers? "/>
    <s v="OK zonder aanpassing"/>
    <s v="OK zonder aanpassing"/>
    <s v="Definitieve goedkeuring"/>
    <m/>
  </r>
  <r>
    <x v="0"/>
    <x v="2"/>
    <s v="Sponsoring Badminton Europe"/>
    <n v="1500"/>
    <x v="1"/>
    <x v="2"/>
    <x v="24"/>
    <s v="Sponsoring"/>
    <s v="Ja"/>
    <m/>
    <s v="OK zonder aanpassing"/>
    <s v="OK zonder aanpassing"/>
    <s v="Definitieve goedkeuring"/>
    <m/>
  </r>
  <r>
    <x v="0"/>
    <x v="2"/>
    <s v="Sponsoring overig"/>
    <n v="22500"/>
    <x v="1"/>
    <x v="2"/>
    <x v="24"/>
    <s v="Sponsoring"/>
    <s v="Ja"/>
    <s v="Wat zit hier in?"/>
    <s v="OK mits aanpassing"/>
    <s v="OK mits aanpassing"/>
    <s v="Definitieve goedkeuring"/>
    <m/>
  </r>
  <r>
    <x v="0"/>
    <x v="2"/>
    <s v="Subsidies organiserende stad"/>
    <n v="8500"/>
    <x v="1"/>
    <x v="2"/>
    <x v="24"/>
    <s v="Subsidie"/>
    <s v="Ja"/>
    <s v="Leuven was €8,500, op veiligheid nu 0, ik zou hier toch durven 8500 euro in te zetten. We moeten dan specifiek voor het event opzoek naar extra centen. | TM: indien nodig wel nog naar 0 zetten als we geen ondersteuning krijgen)"/>
    <s v="OK mits aanpassing"/>
    <s v="OK mits aanpassing"/>
    <s v="Definitieve goedkeuring"/>
    <m/>
  </r>
  <r>
    <x v="0"/>
    <x v="2"/>
    <s v="Subsidies Sport Vlaanderen"/>
    <n v="8500"/>
    <x v="1"/>
    <x v="2"/>
    <x v="24"/>
    <s v="Subsidie"/>
    <s v="Ja"/>
    <m/>
    <s v="OK zonder aanpassing"/>
    <s v="OK zonder aanpassing"/>
    <s v="Definitieve goedkeuring"/>
    <m/>
  </r>
  <r>
    <x v="0"/>
    <x v="2"/>
    <s v="Algemene organisatiekosten"/>
    <n v="-25000"/>
    <x v="0"/>
    <x v="2"/>
    <x v="24"/>
    <s v="Variabele kost"/>
    <s v="Ja"/>
    <s v="Index"/>
    <s v="OK zonder aanpassing"/>
    <s v="OK zonder aanpassing"/>
    <s v="Definitieve goedkeuring"/>
    <m/>
  </r>
  <r>
    <x v="0"/>
    <x v="2"/>
    <s v="Huur sportlocatie"/>
    <n v="-10000"/>
    <x v="0"/>
    <x v="2"/>
    <x v="24"/>
    <s v="Variabele kost"/>
    <s v="Ja"/>
    <s v="Sportoase €5000 incl. steun stad. Nu als 10.000 ingeschat | TM: na berekening is dit nog te weinig. In totaal wordt het 8288 euro duurder --&gt; zou naar 13.288 moeten gaan"/>
    <s v="OK mits aanpassing"/>
    <s v="OK mits aanpassing"/>
    <s v="Definitieve goedkeuring"/>
    <m/>
  </r>
  <r>
    <x v="0"/>
    <x v="2"/>
    <s v="Promotiekosten en drukwerk"/>
    <n v="-7000"/>
    <x v="0"/>
    <x v="2"/>
    <x v="24"/>
    <s v="Variabele kost"/>
    <s v="Ja"/>
    <s v="Indexering fotograaf, persbureau, .... Hier zitten wat mogelijkheden om te besparen denk ik -10 000"/>
    <s v="OK mits aanpassing"/>
    <s v="OK mits aanpassing"/>
    <s v="Definitieve goedkeuring"/>
    <m/>
  </r>
  <r>
    <x v="0"/>
    <x v="2"/>
    <s v="Hotels spelers"/>
    <n v="-22500"/>
    <x v="0"/>
    <x v="2"/>
    <x v="24"/>
    <s v="Variabele kost"/>
    <s v="Ja"/>
    <m/>
    <s v="OK zonder aanpassing"/>
    <s v="OK zonder aanpassing"/>
    <s v="Definitieve goedkeuring"/>
    <m/>
  </r>
  <r>
    <x v="0"/>
    <x v="2"/>
    <s v="Hotels organisatie "/>
    <n v="-32500"/>
    <x v="0"/>
    <x v="2"/>
    <x v="24"/>
    <s v="Variabele kost"/>
    <s v="Ja"/>
    <m/>
    <s v="OK zonder aanpassing"/>
    <s v="OK zonder aanpassing"/>
    <s v="Definitieve goedkeuring"/>
    <m/>
  </r>
  <r>
    <x v="0"/>
    <x v="2"/>
    <s v="Catering"/>
    <n v="-17000"/>
    <x v="0"/>
    <x v="2"/>
    <x v="24"/>
    <s v="Variabele kost"/>
    <s v="Ja"/>
    <s v="Mogelijkheden? | TM: hangt af van locatie"/>
    <s v="OK mits aanpassing"/>
    <s v="OK mits aanpassing"/>
    <s v="Definitieve goedkeuring"/>
    <m/>
  </r>
  <r>
    <x v="0"/>
    <x v="2"/>
    <s v="Onkosten vrijwilligers"/>
    <n v="-3000"/>
    <x v="0"/>
    <x v="2"/>
    <x v="24"/>
    <s v="Variabele kost"/>
    <s v="Ja"/>
    <m/>
    <s v="OK zonder aanpassing"/>
    <s v="OK zonder aanpassing"/>
    <s v="Definitieve goedkeuring"/>
    <m/>
  </r>
  <r>
    <x v="0"/>
    <x v="2"/>
    <s v="Prijzengeld"/>
    <n v="-20000"/>
    <x v="0"/>
    <x v="2"/>
    <x v="24"/>
    <s v="Vaste kost"/>
    <s v="Ja"/>
    <s v="Volgend jaar nog steeds zo?"/>
    <s v="OK mits aanpassing"/>
    <s v="OK mits aanpassing"/>
    <s v="Definitieve goedkeuring"/>
    <m/>
  </r>
  <r>
    <x v="1"/>
    <x v="2"/>
    <s v="Inkomsten hotels"/>
    <n v="20000"/>
    <x v="1"/>
    <x v="2"/>
    <x v="24"/>
    <s v="Inkomsten varia"/>
    <m/>
    <m/>
    <m/>
    <m/>
    <m/>
    <m/>
  </r>
  <r>
    <x v="1"/>
    <x v="2"/>
    <s v="Verkoop tickets + t-shirts"/>
    <n v="12000"/>
    <x v="1"/>
    <x v="2"/>
    <x v="24"/>
    <s v="Inkomsten varia"/>
    <m/>
    <m/>
    <m/>
    <m/>
    <m/>
    <m/>
  </r>
  <r>
    <x v="1"/>
    <x v="2"/>
    <s v="Verkoop drank"/>
    <n v="1500"/>
    <x v="1"/>
    <x v="2"/>
    <x v="24"/>
    <s v="Inkomsten varia"/>
    <m/>
    <m/>
    <m/>
    <m/>
    <m/>
    <m/>
  </r>
  <r>
    <x v="1"/>
    <x v="2"/>
    <s v="Entry fees"/>
    <n v="24000"/>
    <x v="1"/>
    <x v="2"/>
    <x v="24"/>
    <s v="Inschrijving"/>
    <m/>
    <m/>
    <m/>
    <m/>
    <m/>
    <m/>
  </r>
  <r>
    <x v="1"/>
    <x v="2"/>
    <s v="Scholeninitiaties + jeugdclinics"/>
    <n v="2500"/>
    <x v="1"/>
    <x v="2"/>
    <x v="24"/>
    <s v="Inschrijving"/>
    <m/>
    <m/>
    <m/>
    <m/>
    <m/>
    <m/>
  </r>
  <r>
    <x v="1"/>
    <x v="2"/>
    <s v="Sponsoring Badminton Europe"/>
    <n v="1500"/>
    <x v="1"/>
    <x v="2"/>
    <x v="24"/>
    <s v="Sponsoring"/>
    <m/>
    <m/>
    <m/>
    <m/>
    <m/>
    <m/>
  </r>
  <r>
    <x v="1"/>
    <x v="2"/>
    <s v="Sponsoring overig"/>
    <n v="22500"/>
    <x v="1"/>
    <x v="2"/>
    <x v="24"/>
    <s v="Sponsoring"/>
    <m/>
    <m/>
    <m/>
    <m/>
    <m/>
    <m/>
  </r>
  <r>
    <x v="1"/>
    <x v="2"/>
    <s v="Subsidies Stad Leuven"/>
    <n v="8500"/>
    <x v="1"/>
    <x v="2"/>
    <x v="24"/>
    <s v="Subsidie"/>
    <m/>
    <m/>
    <m/>
    <m/>
    <m/>
    <m/>
  </r>
  <r>
    <x v="1"/>
    <x v="2"/>
    <s v="Subsidies Sport Vlaanderen"/>
    <n v="8500"/>
    <x v="1"/>
    <x v="2"/>
    <x v="24"/>
    <s v="Subsidie"/>
    <m/>
    <m/>
    <m/>
    <m/>
    <m/>
    <m/>
  </r>
  <r>
    <x v="1"/>
    <x v="2"/>
    <s v="Algemene organisatiekosten"/>
    <n v="-23000"/>
    <x v="0"/>
    <x v="2"/>
    <x v="24"/>
    <s v="Variabele kost"/>
    <m/>
    <m/>
    <m/>
    <m/>
    <m/>
    <m/>
  </r>
  <r>
    <x v="1"/>
    <x v="2"/>
    <s v="Sportoase"/>
    <n v="-5000"/>
    <x v="0"/>
    <x v="2"/>
    <x v="24"/>
    <s v="Variabele kost"/>
    <m/>
    <m/>
    <m/>
    <m/>
    <m/>
    <m/>
  </r>
  <r>
    <x v="1"/>
    <x v="2"/>
    <s v="Promotiekosten en drukwerk"/>
    <n v="-9000"/>
    <x v="0"/>
    <x v="2"/>
    <x v="24"/>
    <s v="Variabele kost"/>
    <m/>
    <m/>
    <m/>
    <m/>
    <m/>
    <m/>
  </r>
  <r>
    <x v="1"/>
    <x v="2"/>
    <s v="Hotels spelers"/>
    <n v="-20000"/>
    <x v="0"/>
    <x v="2"/>
    <x v="24"/>
    <s v="Variabele kost"/>
    <m/>
    <m/>
    <m/>
    <m/>
    <m/>
    <m/>
  </r>
  <r>
    <x v="1"/>
    <x v="2"/>
    <s v="Hotels organisatie "/>
    <n v="-30000"/>
    <x v="0"/>
    <x v="2"/>
    <x v="24"/>
    <s v="Variabele kost"/>
    <m/>
    <m/>
    <m/>
    <m/>
    <m/>
    <m/>
  </r>
  <r>
    <x v="1"/>
    <x v="2"/>
    <s v="Catering"/>
    <n v="-18000"/>
    <x v="0"/>
    <x v="2"/>
    <x v="24"/>
    <s v="Variabele kost"/>
    <m/>
    <m/>
    <m/>
    <m/>
    <m/>
    <m/>
  </r>
  <r>
    <x v="1"/>
    <x v="2"/>
    <s v="Onkosten vrijwilligers"/>
    <n v="-3000"/>
    <x v="0"/>
    <x v="2"/>
    <x v="24"/>
    <s v="Variabele kost"/>
    <m/>
    <m/>
    <m/>
    <m/>
    <m/>
    <m/>
  </r>
  <r>
    <x v="1"/>
    <x v="2"/>
    <s v="Prijzengeld"/>
    <n v="-23000"/>
    <x v="0"/>
    <x v="2"/>
    <x v="24"/>
    <s v="Vaste kost"/>
    <m/>
    <m/>
    <m/>
    <m/>
    <m/>
    <m/>
  </r>
  <r>
    <x v="0"/>
    <x v="0"/>
    <s v="Externe Communicatie: PR support BK Elite"/>
    <n v="0"/>
    <x v="0"/>
    <x v="3"/>
    <x v="25"/>
    <s v="Variabele kost"/>
    <s v="Ja"/>
    <s v="-2200, kan dit deels in house om de kosten te drukken?"/>
    <s v="Voorstel tot schrapping"/>
    <s v="Voorstel tot schrapping"/>
    <s v="Geschrapt"/>
    <m/>
  </r>
  <r>
    <x v="0"/>
    <x v="1"/>
    <s v="Externe Communicatie: PR support BK G-badminton"/>
    <n v="0"/>
    <x v="0"/>
    <x v="3"/>
    <x v="25"/>
    <s v="Variabele kost"/>
    <s v="Ja"/>
    <s v="-2200, kan dit deel in house om de kosten te drukken?"/>
    <s v="Voorstel tot schrapping"/>
    <s v="Voorstel tot schrapping"/>
    <s v="Geschrapt"/>
    <m/>
  </r>
  <r>
    <x v="0"/>
    <x v="1"/>
    <s v="Externe Communicatie: Beeldendatabank "/>
    <n v="-1350"/>
    <x v="0"/>
    <x v="3"/>
    <x v="25"/>
    <s v="Variabele kost"/>
    <s v="Ja"/>
    <n v="-1500"/>
    <s v="OK mits aanpassing"/>
    <s v="OK mits aanpassing"/>
    <s v="Definitieve goedkeuring"/>
    <m/>
  </r>
  <r>
    <x v="0"/>
    <x v="2"/>
    <s v="Externe Communicatie: Beeldendatabank "/>
    <n v="-1350"/>
    <x v="0"/>
    <x v="3"/>
    <x v="25"/>
    <s v="Variabele kost"/>
    <s v="Ja"/>
    <n v="-1500"/>
    <s v="OK mits aanpassing"/>
    <s v="OK mits aanpassing"/>
    <s v="Definitieve goedkeuring"/>
    <m/>
  </r>
  <r>
    <x v="0"/>
    <x v="1"/>
    <s v="Externe Communicatie: Ambassadeurschap"/>
    <n v="-800"/>
    <x v="0"/>
    <x v="3"/>
    <x v="25"/>
    <s v="Variabele kost"/>
    <s v="Ja"/>
    <n v="-900"/>
    <s v="OK mits aanpassing"/>
    <s v="OK mits aanpassing"/>
    <s v="Definitieve goedkeuring"/>
    <m/>
  </r>
  <r>
    <x v="0"/>
    <x v="0"/>
    <s v="Externe Communicatie: Winacties"/>
    <n v="-200"/>
    <x v="0"/>
    <x v="3"/>
    <x v="25"/>
    <s v="Variabele kost"/>
    <s v="Ja"/>
    <n v="-250"/>
    <s v="OK mits aanpassing"/>
    <s v="OK mits aanpassing"/>
    <s v="Definitieve goedkeuring"/>
    <m/>
  </r>
  <r>
    <x v="0"/>
    <x v="1"/>
    <s v="Externe Communicatie: Winacties"/>
    <n v="-200"/>
    <x v="0"/>
    <x v="3"/>
    <x v="25"/>
    <s v="Variabele kost"/>
    <s v="Ja"/>
    <n v="-250"/>
    <s v="OK mits aanpassing"/>
    <s v="OK mits aanpassing"/>
    <s v="Definitieve goedkeuring"/>
    <m/>
  </r>
  <r>
    <x v="0"/>
    <x v="2"/>
    <s v="Externe Communicatie: Winacties"/>
    <n v="-200"/>
    <x v="0"/>
    <x v="3"/>
    <x v="25"/>
    <s v="Variabele kost"/>
    <s v="Ja"/>
    <n v="-250"/>
    <s v="OK mits aanpassing"/>
    <s v="OK mits aanpassing"/>
    <s v="Definitieve goedkeuring"/>
    <m/>
  </r>
  <r>
    <x v="1"/>
    <x v="4"/>
    <s v="Cursus G-badminton"/>
    <n v="300"/>
    <x v="1"/>
    <x v="4"/>
    <x v="26"/>
    <s v="Inschrijving"/>
    <m/>
    <m/>
    <m/>
    <m/>
    <m/>
    <m/>
  </r>
  <r>
    <x v="1"/>
    <x v="4"/>
    <s v="Promotie G-sport"/>
    <n v="-1300"/>
    <x v="0"/>
    <x v="4"/>
    <x v="26"/>
    <s v="Variabele kost"/>
    <m/>
    <m/>
    <m/>
    <m/>
    <m/>
    <m/>
  </r>
  <r>
    <x v="1"/>
    <x v="4"/>
    <s v="Cursus G-badminton"/>
    <n v="-2500"/>
    <x v="0"/>
    <x v="4"/>
    <x v="26"/>
    <s v="Variabele kost"/>
    <m/>
    <m/>
    <m/>
    <m/>
    <m/>
    <m/>
  </r>
  <r>
    <x v="1"/>
    <x v="4"/>
    <s v="Bijscholingen G-badminton"/>
    <n v="-2300"/>
    <x v="0"/>
    <x v="4"/>
    <x v="26"/>
    <s v="Variabele kost"/>
    <m/>
    <m/>
    <m/>
    <m/>
    <m/>
    <m/>
  </r>
  <r>
    <x v="1"/>
    <x v="4"/>
    <s v="Deelname BWF cursus"/>
    <n v="-500"/>
    <x v="0"/>
    <x v="4"/>
    <x v="26"/>
    <s v="Variabele kost"/>
    <m/>
    <m/>
    <m/>
    <m/>
    <m/>
    <m/>
  </r>
  <r>
    <x v="1"/>
    <x v="4"/>
    <s v="Organisatie Classificatiedag"/>
    <n v="-1000"/>
    <x v="0"/>
    <x v="4"/>
    <x v="26"/>
    <s v="Variabele kost"/>
    <m/>
    <m/>
    <m/>
    <m/>
    <m/>
    <m/>
  </r>
  <r>
    <x v="1"/>
    <x v="4"/>
    <s v="Bijdrage Special Olympics"/>
    <n v="-1500"/>
    <x v="0"/>
    <x v="4"/>
    <x v="26"/>
    <s v="Variabele kost"/>
    <m/>
    <m/>
    <m/>
    <m/>
    <m/>
    <m/>
  </r>
  <r>
    <x v="0"/>
    <x v="3"/>
    <s v="Externe Communicatie: Winacties "/>
    <n v="-200"/>
    <x v="0"/>
    <x v="3"/>
    <x v="25"/>
    <s v="Variabele kost"/>
    <s v="Ja"/>
    <n v="-250"/>
    <s v="OK mits aanpassing"/>
    <s v="OK mits aanpassing"/>
    <s v="Definitieve goedkeuring"/>
    <m/>
  </r>
  <r>
    <x v="1"/>
    <x v="4"/>
    <s v="G.label"/>
    <n v="-3500"/>
    <x v="0"/>
    <x v="4"/>
    <x v="27"/>
    <s v="Vaste kost"/>
    <m/>
    <m/>
    <m/>
    <m/>
    <m/>
    <m/>
  </r>
  <r>
    <x v="0"/>
    <x v="4"/>
    <s v="Externe Communicatie: Visueel / Marketingmateriaal"/>
    <n v="-3000"/>
    <x v="0"/>
    <x v="3"/>
    <x v="25"/>
    <s v="Variabele kost"/>
    <s v="Ja"/>
    <s v="-2500, wat extra voorzien voor rebranding materiaal "/>
    <s v="OK mits aanpassing"/>
    <s v="OK mits aanpassing"/>
    <s v="Definitieve goedkeuring"/>
    <m/>
  </r>
  <r>
    <x v="0"/>
    <x v="4"/>
    <s v="Externe Communicatie: Social media training"/>
    <n v="0"/>
    <x v="1"/>
    <x v="3"/>
    <x v="25"/>
    <s v="Inkomsten"/>
    <s v="Ja"/>
    <m/>
    <s v="Voorstel tot schrapping"/>
    <s v="Voorstel tot schrapping"/>
    <s v="Geschrapt"/>
    <m/>
  </r>
  <r>
    <x v="1"/>
    <x v="4"/>
    <s v="Deelname internationale tornooien"/>
    <n v="-17500"/>
    <x v="0"/>
    <x v="4"/>
    <x v="28"/>
    <s v="Variabele kost"/>
    <m/>
    <m/>
    <m/>
    <m/>
    <m/>
    <m/>
  </r>
  <r>
    <x v="1"/>
    <x v="4"/>
    <s v="Organisatie trainingen nieuwe parabadmintonners"/>
    <n v="-2400"/>
    <x v="0"/>
    <x v="4"/>
    <x v="28"/>
    <s v="Variabele kost"/>
    <m/>
    <m/>
    <m/>
    <m/>
    <m/>
    <m/>
  </r>
  <r>
    <x v="0"/>
    <x v="0"/>
    <s v="Externe Communicatie: Podcast"/>
    <n v="0"/>
    <x v="0"/>
    <x v="3"/>
    <x v="25"/>
    <s v="Variabele kost"/>
    <s v="Ja"/>
    <n v="-350"/>
    <s v="Voorstel tot schrapping"/>
    <s v="Voorstel tot schrapping"/>
    <s v="Geschrapt"/>
    <m/>
  </r>
  <r>
    <x v="0"/>
    <x v="1"/>
    <s v="Externe Communicatie: Podcast"/>
    <n v="0"/>
    <x v="0"/>
    <x v="3"/>
    <x v="25"/>
    <s v="Variabele kost"/>
    <s v="Ja"/>
    <n v="-350"/>
    <s v="Voorstel tot schrapping"/>
    <s v="Voorstel tot schrapping"/>
    <s v="Geschrapt"/>
    <m/>
  </r>
  <r>
    <x v="0"/>
    <x v="2"/>
    <s v="Externe Communicatie: Podcast"/>
    <n v="0"/>
    <x v="0"/>
    <x v="3"/>
    <x v="25"/>
    <s v="Variabele kost"/>
    <s v="Ja"/>
    <n v="-350"/>
    <s v="Voorstel tot schrapping"/>
    <s v="Voorstel tot schrapping"/>
    <s v="Geschrapt"/>
    <m/>
  </r>
  <r>
    <x v="0"/>
    <x v="3"/>
    <s v="Externe Communicatie: Podcast"/>
    <n v="0"/>
    <x v="0"/>
    <x v="3"/>
    <x v="25"/>
    <s v="Variabele kost"/>
    <s v="Ja"/>
    <n v="-350"/>
    <s v="Voorstel tot schrapping"/>
    <s v="Voorstel tot schrapping"/>
    <s v="Geschrapt"/>
    <m/>
  </r>
  <r>
    <x v="0"/>
    <x v="4"/>
    <s v="Promotiemateriaal: inrichting cafetaria - Badminton concept Lokerse BC"/>
    <n v="0"/>
    <x v="0"/>
    <x v="3"/>
    <x v="25"/>
    <s v="Variabele kost"/>
    <s v="Ja"/>
    <s v="-2500, dit moet eens op het BO besproken worden maar persoonlijk vind ik dat er dan iets anders uit het budget moet om die 2500 euro te coveren zodat niet als extra meegenomen moet worden"/>
    <s v="Voorstel tot schrapping"/>
    <s v="Voorstel tot schrapping"/>
    <s v="Geschrapt"/>
    <m/>
  </r>
  <r>
    <x v="0"/>
    <x v="4"/>
    <s v="Externe Communicatie: Social media training"/>
    <n v="300"/>
    <x v="1"/>
    <x v="3"/>
    <x v="25"/>
    <s v="Inkomsten"/>
    <s v="Ja"/>
    <m/>
    <s v="OK zonder aanpassing"/>
    <s v="OK zonder aanpassing"/>
    <s v="Definitieve goedkeuring"/>
    <m/>
  </r>
  <r>
    <x v="0"/>
    <x v="4"/>
    <s v="Bijdrage Special Olympics"/>
    <n v="-200"/>
    <x v="0"/>
    <x v="4"/>
    <x v="26"/>
    <s v="Variabele kost"/>
    <s v="Ja"/>
    <s v="-1000, indien ze materiaal vragen betalen zij het transport dus wij hebben hier geen kosten voor in de laatste jaren. Overgenomen beleidsplan. Op basis van wat wordt dit bedrag bepaald?? Nergens berekeningen terug te vinden (levering materiaal First Division) | TM er is een 50/50 verdeling van de kosten aangerekend door FD. Laatste jaren zat dit rond de 200 euro. Zou dit dus op 200 zetten. "/>
    <s v="Voorstel tot schrapping"/>
    <s v="OK zonder aanpassing"/>
    <s v="Definitieve goedkeuring"/>
    <m/>
  </r>
  <r>
    <x v="0"/>
    <x v="4"/>
    <s v="Organisatie en promotie para badminton in revalidatiecentra etc."/>
    <n v="-750"/>
    <x v="0"/>
    <x v="4"/>
    <x v="26"/>
    <s v="Vaste kost"/>
    <s v="Ja"/>
    <m/>
    <s v="OK zonder aanpassing"/>
    <s v="OK zonder aanpassing"/>
    <s v="Definitieve goedkeuring"/>
    <m/>
  </r>
  <r>
    <x v="0"/>
    <x v="4"/>
    <s v="Overleg werkgroep opleiding G-badminton"/>
    <n v="0"/>
    <x v="0"/>
    <x v="4"/>
    <x v="26"/>
    <s v="Variabele kost"/>
    <s v="Ja"/>
    <s v="Hoeveel vergaderingen en hoeveel externen --&gt; berekening maken (navragen Pol welk plan hierachter zit TM, wat is prioritair voor 2026)"/>
    <s v="Voorstel tot schrapping"/>
    <s v="Voorstel tot schrapping"/>
    <s v="Geschrapt"/>
    <m/>
  </r>
  <r>
    <x v="0"/>
    <x v="4"/>
    <s v="Ontwikkelen cursus en zoeken naar docenten"/>
    <n v="0"/>
    <x v="0"/>
    <x v="4"/>
    <x v="26"/>
    <s v="Variabele kost"/>
    <s v="Ja"/>
    <s v="zelfde als hierboven"/>
    <s v="Voorstel tot schrapping"/>
    <s v="Voorstel tot schrapping"/>
    <s v="Geschrapt"/>
    <m/>
  </r>
  <r>
    <x v="0"/>
    <x v="4"/>
    <s v="Deelname BWF cursussen"/>
    <n v="-1500"/>
    <x v="0"/>
    <x v="4"/>
    <x v="26"/>
    <s v="Variabele kost"/>
    <s v="Ja"/>
    <s v="Om meerdere personen te kunnen sturen en ook verdere locaties (met duurdere verplaatsing) te kunnen coveren."/>
    <s v="OK mits aanpassing"/>
    <s v="OK mits aanpassing"/>
    <s v="Definitieve goedkeuring"/>
    <m/>
  </r>
  <r>
    <x v="0"/>
    <x v="4"/>
    <s v="Organiseren van een classificatie bijscholing in Vlaanderen"/>
    <n v="-350"/>
    <x v="0"/>
    <x v="4"/>
    <x v="26"/>
    <s v="Variabele kost"/>
    <s v="Ja"/>
    <s v="Overgenomen uit beleidsplan. Gebaseerd op welke cijfers/berekening? Ook hier 2 projecten te schrappen budgetaire besparing + haalbaarheid creeëren te organiseren projecten -1210 euro (TM, als we in 2025 eindelijk een classifier hebben, dan moeten we dit wel doen in 2026)"/>
    <s v="Voorstel tot uitstel"/>
    <s v="OK zonder aanpassing"/>
    <s v="Definitieve goedkeuring"/>
    <m/>
  </r>
  <r>
    <x v="0"/>
    <x v="4"/>
    <s v="Organisatie bijscholing voor clubs badminton met een fysieke beperking"/>
    <n v="-350"/>
    <x v="0"/>
    <x v="4"/>
    <x v="26"/>
    <s v="Variabele kost"/>
    <s v="Ja"/>
    <s v="Overgenomen uit beleidsplan. Gebaseerd op welke cijfers/berekening? Ook hier 2 projecten te schrappen budgetaire besparing + haalbaarheid creeëren te organiseren projecten -1210 euro (TM: is voor clubs en grootste kost is lesgevers)"/>
    <s v="Voorstel tot uitstel"/>
    <s v="OK zonder aanpassing"/>
    <s v="Definitieve goedkeuring"/>
    <m/>
  </r>
  <r>
    <x v="0"/>
    <x v="4"/>
    <s v="Organisatie testevent Shuttle Connect"/>
    <n v="-1210"/>
    <x v="0"/>
    <x v="4"/>
    <x v="26"/>
    <s v="Variabele kost"/>
    <s v="Ja"/>
    <m/>
    <s v="OK zonder aanpassing"/>
    <s v="OK zonder aanpassing"/>
    <s v="Definitieve goedkeuring"/>
    <m/>
  </r>
  <r>
    <x v="1"/>
    <x v="4"/>
    <s v="Lets play netten"/>
    <n v="-9000"/>
    <x v="0"/>
    <x v="5"/>
    <x v="29"/>
    <s v="Project"/>
    <m/>
    <m/>
    <m/>
    <m/>
    <m/>
    <m/>
  </r>
  <r>
    <x v="1"/>
    <x v="4"/>
    <s v="Lets play netten promo BV"/>
    <n v="-2500"/>
    <x v="0"/>
    <x v="5"/>
    <x v="29"/>
    <s v="Project"/>
    <m/>
    <m/>
    <m/>
    <m/>
    <m/>
    <m/>
  </r>
  <r>
    <x v="1"/>
    <x v="4"/>
    <s v="E-commerce maandelijkse fee"/>
    <n v="-3630"/>
    <x v="0"/>
    <x v="5"/>
    <x v="29"/>
    <s v="Project"/>
    <m/>
    <m/>
    <m/>
    <m/>
    <m/>
    <m/>
  </r>
  <r>
    <x v="1"/>
    <x v="4"/>
    <s v="E-commerce promo Badminton NE"/>
    <n v="-7370"/>
    <x v="0"/>
    <x v="5"/>
    <x v="29"/>
    <s v="Project"/>
    <m/>
    <m/>
    <m/>
    <m/>
    <m/>
    <m/>
  </r>
  <r>
    <x v="1"/>
    <x v="4"/>
    <s v="E-commerce promo Badminton BV"/>
    <n v="-1000"/>
    <x v="0"/>
    <x v="5"/>
    <x v="29"/>
    <s v="Project"/>
    <m/>
    <m/>
    <m/>
    <m/>
    <m/>
    <m/>
  </r>
  <r>
    <x v="1"/>
    <x v="4"/>
    <s v="Airbadminton promo"/>
    <n v="-1000"/>
    <x v="0"/>
    <x v="5"/>
    <x v="29"/>
    <s v="Project"/>
    <m/>
    <m/>
    <m/>
    <m/>
    <m/>
    <m/>
  </r>
  <r>
    <x v="1"/>
    <x v="4"/>
    <s v="Airbadminton event"/>
    <n v="-2000"/>
    <x v="0"/>
    <x v="5"/>
    <x v="29"/>
    <s v="Project"/>
    <m/>
    <m/>
    <m/>
    <m/>
    <m/>
    <m/>
  </r>
  <r>
    <x v="1"/>
    <x v="4"/>
    <s v="Lets play netten"/>
    <n v="10000"/>
    <x v="1"/>
    <x v="5"/>
    <x v="29"/>
    <s v="Projectsubsidie"/>
    <m/>
    <m/>
    <m/>
    <m/>
    <m/>
    <m/>
  </r>
  <r>
    <x v="1"/>
    <x v="4"/>
    <s v="E-commerce"/>
    <n v="7370"/>
    <x v="1"/>
    <x v="5"/>
    <x v="29"/>
    <s v="Projectsubsidie"/>
    <m/>
    <m/>
    <m/>
    <m/>
    <m/>
    <m/>
  </r>
  <r>
    <x v="1"/>
    <x v="4"/>
    <s v="Airbadminton "/>
    <n v="2500"/>
    <x v="1"/>
    <x v="5"/>
    <x v="29"/>
    <s v="Projectsubsidie"/>
    <m/>
    <m/>
    <m/>
    <m/>
    <m/>
    <m/>
  </r>
  <r>
    <x v="1"/>
    <x v="4"/>
    <s v="Airbadminton tornooi"/>
    <n v="500"/>
    <x v="1"/>
    <x v="5"/>
    <x v="29"/>
    <s v="Projectsubsidie"/>
    <m/>
    <m/>
    <m/>
    <m/>
    <m/>
    <m/>
  </r>
  <r>
    <x v="1"/>
    <x v="4"/>
    <s v="Ontwikkeling uitleenbox"/>
    <n v="-700"/>
    <x v="0"/>
    <x v="5"/>
    <x v="29"/>
    <s v="Projectsubsidie"/>
    <m/>
    <m/>
    <m/>
    <m/>
    <m/>
    <m/>
  </r>
  <r>
    <x v="1"/>
    <x v="4"/>
    <s v="Inkomsten uitleenbox"/>
    <n v="1000"/>
    <x v="1"/>
    <x v="5"/>
    <x v="29"/>
    <s v="Projectsubsidie"/>
    <m/>
    <m/>
    <m/>
    <m/>
    <m/>
    <m/>
  </r>
  <r>
    <x v="1"/>
    <x v="4"/>
    <s v="Initiatielessen voor scholen"/>
    <n v="-1500"/>
    <x v="0"/>
    <x v="5"/>
    <x v="29"/>
    <s v="Project"/>
    <m/>
    <m/>
    <m/>
    <m/>
    <m/>
    <m/>
  </r>
  <r>
    <x v="1"/>
    <x v="4"/>
    <s v="Initiatielessen voor scholen"/>
    <n v="3750"/>
    <x v="1"/>
    <x v="5"/>
    <x v="29"/>
    <s v="Inkomsten varia"/>
    <m/>
    <m/>
    <m/>
    <m/>
    <m/>
    <m/>
  </r>
  <r>
    <x v="0"/>
    <x v="4"/>
    <s v="G.label"/>
    <n v="-3708"/>
    <x v="0"/>
    <x v="4"/>
    <x v="27"/>
    <s v="Variabele kost"/>
    <s v="Ja"/>
    <s v="Indexering 3500 van 3%"/>
    <s v="OK mits aanpassing"/>
    <s v="OK mits aanpassing"/>
    <s v="Definitieve goedkeuring"/>
    <m/>
  </r>
  <r>
    <x v="0"/>
    <x v="4"/>
    <s v="Deelname internationale tornooien"/>
    <n v="-20250"/>
    <x v="0"/>
    <x v="4"/>
    <x v="28"/>
    <s v="Variabele kost"/>
    <s v="Ja"/>
    <s v="Verhoogd van 17500 naar 20250, budget voor andere atleten? Ik zou voorstellen om 17500 voorzien voor Kiki en de rest voor een andere atleet alleen kan ik dit moeilijk inschatten"/>
    <s v="OK mits aanpassing"/>
    <s v="OK mits aanpassing"/>
    <s v="Definitieve goedkeuring"/>
    <m/>
  </r>
  <r>
    <x v="0"/>
    <x v="4"/>
    <s v="Organisatie trainingen nieuwe parabadmintonners"/>
    <n v="-3800"/>
    <x v="0"/>
    <x v="4"/>
    <x v="28"/>
    <s v="Variabele kost"/>
    <s v="Ja"/>
    <s v="Is echt het minimum van het minimum, para stage dit jaar kostte €3724, vorig bedrag -2400"/>
    <s v="OK mits aanpassing"/>
    <s v="OK mits aanpassing"/>
    <s v="Definitieve goedkeuring"/>
    <m/>
  </r>
  <r>
    <x v="0"/>
    <x v="4"/>
    <s v="E-commerce beheer"/>
    <n v="-3630"/>
    <x v="0"/>
    <x v="5"/>
    <x v="29"/>
    <s v="Project"/>
    <s v="Ja"/>
    <s v="Gesprekken lopende"/>
    <s v="OK zonder aanpassing"/>
    <s v="OK zonder aanpassing"/>
    <s v="Definitieve goedkeuring"/>
    <m/>
  </r>
  <r>
    <x v="0"/>
    <x v="4"/>
    <s v="E-commerce promotie"/>
    <n v="-500"/>
    <x v="0"/>
    <x v="5"/>
    <x v="29"/>
    <s v="Project"/>
    <s v="Ja"/>
    <m/>
    <s v="OK zonder aanpassing"/>
    <s v="OK zonder aanpassing"/>
    <s v="Definitieve goedkeuring"/>
    <m/>
  </r>
  <r>
    <x v="1"/>
    <x v="4"/>
    <s v="Initiaties in scholen, gemeentes op basis van MOEV"/>
    <n v="-3000"/>
    <x v="0"/>
    <x v="6"/>
    <x v="30"/>
    <s v="Variabele kost"/>
    <m/>
    <m/>
    <m/>
    <m/>
    <m/>
    <m/>
  </r>
  <r>
    <x v="1"/>
    <x v="4"/>
    <s v="Bamito"/>
    <n v="-3630"/>
    <x v="0"/>
    <x v="6"/>
    <x v="30"/>
    <s v="Project"/>
    <m/>
    <m/>
    <m/>
    <m/>
    <m/>
    <m/>
  </r>
  <r>
    <x v="1"/>
    <x v="4"/>
    <s v="Ontwikkeling voorbeeldlessen LO"/>
    <n v="-850"/>
    <x v="0"/>
    <x v="6"/>
    <x v="30"/>
    <s v="Variabele kost"/>
    <m/>
    <m/>
    <m/>
    <m/>
    <m/>
    <m/>
  </r>
  <r>
    <x v="1"/>
    <x v="4"/>
    <s v="Opstarten jeugdwerkingstraject"/>
    <n v="-2500"/>
    <x v="0"/>
    <x v="6"/>
    <x v="30"/>
    <s v="Variabele kost"/>
    <m/>
    <m/>
    <m/>
    <m/>
    <m/>
    <m/>
  </r>
  <r>
    <x v="1"/>
    <x v="4"/>
    <s v="J.commissie"/>
    <n v="-500"/>
    <x v="0"/>
    <x v="6"/>
    <x v="30"/>
    <s v="Variabele kost"/>
    <m/>
    <m/>
    <m/>
    <m/>
    <m/>
    <m/>
  </r>
  <r>
    <x v="0"/>
    <x v="4"/>
    <s v="E-commerce"/>
    <n v="1000"/>
    <x v="1"/>
    <x v="5"/>
    <x v="29"/>
    <s v="Project"/>
    <s v="Ja"/>
    <s v="Inschatting €500 winst netten, €500 kokers/rackets (marge 0,3 winst)"/>
    <s v="OK zonder aanpassing"/>
    <s v="OK zonder aanpassing"/>
    <s v="Definitieve goedkeuring"/>
    <m/>
  </r>
  <r>
    <x v="0"/>
    <x v="4"/>
    <s v="Let's play netten"/>
    <n v="13068"/>
    <x v="1"/>
    <x v="5"/>
    <x v="29"/>
    <s v="Project"/>
    <s v="Ja"/>
    <s v="€2178 x 6 netten (6 dit jaar, 6 volgend jaar), realistische inschatting"/>
    <s v="OK zonder aanpassing"/>
    <s v="OK zonder aanpassing"/>
    <s v="Definitieve goedkeuring"/>
    <m/>
  </r>
  <r>
    <x v="1"/>
    <x v="4"/>
    <s v="Shuttlekids"/>
    <n v="2500"/>
    <x v="1"/>
    <x v="6"/>
    <x v="31"/>
    <s v="Inkomsten varia"/>
    <m/>
    <m/>
    <m/>
    <m/>
    <m/>
    <m/>
  </r>
  <r>
    <x v="1"/>
    <x v="4"/>
    <s v="Shuttlekids"/>
    <n v="-2500"/>
    <x v="0"/>
    <x v="6"/>
    <x v="31"/>
    <s v="Variabele kost"/>
    <m/>
    <m/>
    <m/>
    <m/>
    <m/>
    <m/>
  </r>
  <r>
    <x v="0"/>
    <x v="4"/>
    <s v="Plaatsingskost"/>
    <n v="9000"/>
    <x v="1"/>
    <x v="5"/>
    <x v="29"/>
    <s v="Project"/>
    <s v="Ja"/>
    <s v="Inkomsten plaatsing die klant betaalt"/>
    <s v="OK zonder aanpassing"/>
    <s v="OK zonder aanpassing"/>
    <s v="Definitieve goedkeuring"/>
    <m/>
  </r>
  <r>
    <x v="0"/>
    <x v="4"/>
    <s v="Let's play netten plaatsen"/>
    <n v="-9000"/>
    <x v="0"/>
    <x v="5"/>
    <x v="29"/>
    <s v="Project"/>
    <s v="Ja"/>
    <s v="Afhankelijk Nijha, doen zij plaatsing als we netten al hebben?"/>
    <s v="OK zonder aanpassing"/>
    <s v="OK zonder aanpassing"/>
    <s v="Definitieve goedkeuring"/>
    <m/>
  </r>
  <r>
    <x v="0"/>
    <x v="4"/>
    <s v="Let's play netten promo"/>
    <n v="-1500"/>
    <x v="0"/>
    <x v="5"/>
    <x v="29"/>
    <s v="Project"/>
    <s v="Ja"/>
    <s v="Beeldmateriaal + promovideo (€1200) "/>
    <s v="OK zonder aanpassing"/>
    <s v="OK zonder aanpassing"/>
    <s v="Definitieve goedkeuring"/>
    <m/>
  </r>
  <r>
    <x v="1"/>
    <x v="3"/>
    <s v="J.label"/>
    <n v="-71700"/>
    <x v="0"/>
    <x v="6"/>
    <x v="32"/>
    <s v="Project"/>
    <m/>
    <m/>
    <m/>
    <m/>
    <m/>
    <m/>
  </r>
  <r>
    <x v="1"/>
    <x v="1"/>
    <s v=" "/>
    <n v="59750"/>
    <x v="1"/>
    <x v="6"/>
    <x v="32"/>
    <s v="Projectsubsidie"/>
    <m/>
    <m/>
    <m/>
    <m/>
    <m/>
    <m/>
  </r>
  <r>
    <x v="0"/>
    <x v="4"/>
    <s v="Airbadminton tornooi organisatie "/>
    <n v="-250"/>
    <x v="0"/>
    <x v="5"/>
    <x v="29"/>
    <s v="Project"/>
    <s v="Ja"/>
    <s v="Prijzen + drankje deelnemers"/>
    <s v="OK zonder aanpassing"/>
    <s v="OK zonder aanpassing"/>
    <s v="Definitieve goedkeuring"/>
    <m/>
  </r>
  <r>
    <x v="0"/>
    <x v="4"/>
    <s v="Airbadminton tornooi"/>
    <n v="250"/>
    <x v="1"/>
    <x v="5"/>
    <x v="29"/>
    <s v="Project"/>
    <s v="Ja"/>
    <s v="Inschrijvingsgeld"/>
    <s v="OK zonder aanpassing"/>
    <s v="OK zonder aanpassing"/>
    <s v="Definitieve goedkeuring"/>
    <m/>
  </r>
  <r>
    <x v="0"/>
    <x v="4"/>
    <s v="Airbadmintoninitiaties scholen en gemeentes"/>
    <n v="-1500"/>
    <x v="0"/>
    <x v="5"/>
    <x v="29"/>
    <s v="Project"/>
    <s v="Ja"/>
    <s v="20 (HD) initiaties kost lesgever + kost busje, haalbaarheid 20 initiaties per jaar?"/>
    <s v="OK zonder aanpassing"/>
    <s v="OK zonder aanpassing"/>
    <s v="Definitieve goedkeuring"/>
    <m/>
  </r>
  <r>
    <x v="0"/>
    <x v="4"/>
    <s v="Airbadmintoninitiaties scholen en gemeentes"/>
    <n v="3500"/>
    <x v="1"/>
    <x v="5"/>
    <x v="29"/>
    <s v="Project"/>
    <s v="Ja"/>
    <s v="€175/initiatie  (HD)"/>
    <s v="OK zonder aanpassing"/>
    <s v="OK zonder aanpassing"/>
    <s v="Definitieve goedkeuring"/>
    <m/>
  </r>
  <r>
    <x v="0"/>
    <x v="4"/>
    <s v="Inkomsten uitleenboxen"/>
    <n v="250"/>
    <x v="1"/>
    <x v="5"/>
    <x v="29"/>
    <s v="Project"/>
    <s v="Ja"/>
    <s v="Eigen verhuur €50/box , MOEV gratis"/>
    <s v="OK zonder aanpassing"/>
    <s v="OK zonder aanpassing"/>
    <s v="Definitieve goedkeuring"/>
    <m/>
  </r>
  <r>
    <x v="0"/>
    <x v="4"/>
    <s v="Uitbreiden boxen Airbadminton"/>
    <n v="-1000"/>
    <x v="0"/>
    <x v="5"/>
    <x v="29"/>
    <s v="Project"/>
    <s v="Ja"/>
    <s v="Elke provincie box + updaten lessenpakket"/>
    <s v="OK zonder aanpassing"/>
    <s v="OK zonder aanpassing"/>
    <s v="Definitieve goedkeuring"/>
    <m/>
  </r>
  <r>
    <x v="0"/>
    <x v="4"/>
    <s v="Beheren uitleenboxen"/>
    <n v="-250"/>
    <x v="0"/>
    <x v="5"/>
    <x v="29"/>
    <s v="Project"/>
    <s v="Ja"/>
    <s v="Vervangen kapot materiaal"/>
    <s v="OK zonder aanpassing"/>
    <s v="OK zonder aanpassing"/>
    <s v="Definitieve goedkeuring"/>
    <m/>
  </r>
  <r>
    <x v="1"/>
    <x v="4"/>
    <s v="YBJMC Verplaatsingen"/>
    <n v="800"/>
    <x v="1"/>
    <x v="6"/>
    <x v="33"/>
    <s v="Inkomsten varia"/>
    <m/>
    <m/>
    <m/>
    <m/>
    <m/>
    <m/>
  </r>
  <r>
    <x v="1"/>
    <x v="4"/>
    <s v="YBJMC Nationale loterij"/>
    <n v="0"/>
    <x v="1"/>
    <x v="6"/>
    <x v="33"/>
    <s v="Inkomsten varia"/>
    <m/>
    <m/>
    <m/>
    <m/>
    <m/>
    <m/>
  </r>
  <r>
    <x v="1"/>
    <x v="4"/>
    <s v="YBJMC terugbetaling kosten"/>
    <n v="4900"/>
    <x v="1"/>
    <x v="6"/>
    <x v="33"/>
    <s v="Variabele kost"/>
    <m/>
    <m/>
    <m/>
    <m/>
    <m/>
    <m/>
  </r>
  <r>
    <x v="1"/>
    <x v="4"/>
    <s v="YBJMC Materiaal"/>
    <n v="-4900"/>
    <x v="0"/>
    <x v="6"/>
    <x v="33"/>
    <s v="Vaste kost"/>
    <m/>
    <m/>
    <m/>
    <m/>
    <m/>
    <m/>
  </r>
  <r>
    <x v="1"/>
    <x v="4"/>
    <s v="YBJMC Verplaatsingen"/>
    <n v="-800"/>
    <x v="0"/>
    <x v="6"/>
    <x v="33"/>
    <s v="Vaste kost"/>
    <m/>
    <m/>
    <m/>
    <m/>
    <m/>
    <m/>
  </r>
  <r>
    <x v="1"/>
    <x v="4"/>
    <s v="YBJMC Nationale loterij"/>
    <n v="0"/>
    <x v="0"/>
    <x v="6"/>
    <x v="33"/>
    <s v="Vaste kost"/>
    <m/>
    <m/>
    <m/>
    <m/>
    <m/>
    <m/>
  </r>
  <r>
    <x v="0"/>
    <x v="4"/>
    <s v="Initiaties in scholen, gemeentes op basis van MOEV"/>
    <n v="-1250"/>
    <x v="0"/>
    <x v="6"/>
    <x v="30"/>
    <s v="Variabele kost"/>
    <s v="Ja"/>
    <s v="Aangepast van 3000 naar 1250"/>
    <s v="OK zonder aanpassing"/>
    <s v="OK zonder aanpassing"/>
    <s v="Definitieve goedkeuring"/>
    <m/>
  </r>
  <r>
    <x v="0"/>
    <x v="4"/>
    <s v="Bamito"/>
    <n v="-3630"/>
    <x v="0"/>
    <x v="6"/>
    <x v="30"/>
    <s v="Project"/>
    <s v="Ja"/>
    <s v="Investering niet gebeurd in 2025"/>
    <s v="OK zonder aanpassing"/>
    <s v="OK zonder aanpassing"/>
    <s v="Definitieve goedkeuring"/>
    <m/>
  </r>
  <r>
    <x v="0"/>
    <x v="4"/>
    <s v="Uitwerken en uitvoeren communicatieplan en leerkrachten in contact brengen met het lessenpakket"/>
    <n v="0"/>
    <x v="0"/>
    <x v="6"/>
    <x v="30"/>
    <s v="Variabele kost"/>
    <s v="Ja"/>
    <s v="Overgenomen uit het beleidsplan, -2500 1 van de projecten geschrapt omdat ik twijfel aan de haalbaarheid van alle projecten in 1 jaar, dus nu provisoir budgetair 1 geschrapt. Kijken bij jeugd welke projecten we prioritair zien en keuzes maken, TM)"/>
    <s v="Voorstel tot uitstel"/>
    <s v="Voorstel tot schrapping"/>
    <s v="Geschrapt"/>
    <m/>
  </r>
  <r>
    <x v="0"/>
    <x v="4"/>
    <s v="Changetraject met minstens 5 bestaande jeugdwerkingen op basis van dit model"/>
    <n v="-2500"/>
    <x v="0"/>
    <x v="6"/>
    <x v="30"/>
    <s v="Variabele kost"/>
    <s v="Ja"/>
    <s v="Overgenomen uit het beleidsplan"/>
    <s v="OK zonder aanpassing"/>
    <s v="OK zonder aanpassing"/>
    <s v="Definitieve goedkeuring"/>
    <m/>
  </r>
  <r>
    <x v="0"/>
    <x v="4"/>
    <s v="Samenstellen van een focusgroep en evalueren van het huidige tornooilandschap"/>
    <n v="-350"/>
    <x v="0"/>
    <x v="6"/>
    <x v="30"/>
    <s v="Variabele kost"/>
    <s v="Ja"/>
    <s v="Overgenomen uit het beleidsplan"/>
    <s v="OK zonder aanpassing"/>
    <s v="OK zonder aanpassing"/>
    <s v="Definitieve goedkeuring"/>
    <m/>
  </r>
  <r>
    <x v="0"/>
    <x v="4"/>
    <s v="Shuttlekids"/>
    <n v="3000"/>
    <x v="1"/>
    <x v="6"/>
    <x v="31"/>
    <s v="Inkomsten varia"/>
    <s v="Nee"/>
    <s v="2500, altijd licht positief Nog op te nemen, niet in beleidsplan"/>
    <s v="OK mits aanpassing"/>
    <s v="OK mits aanpassing"/>
    <s v="Definitieve goedkeuring"/>
    <m/>
  </r>
  <r>
    <x v="0"/>
    <x v="4"/>
    <s v="Shuttlekids"/>
    <n v="-2500"/>
    <x v="0"/>
    <x v="6"/>
    <x v="31"/>
    <s v="Variabele kost"/>
    <s v="Nee"/>
    <s v="Nog op te nemen, niet in beleidsplan"/>
    <s v="OK zonder aanpassing"/>
    <s v="OK zonder aanpassing"/>
    <s v="Definitieve goedkeuring"/>
    <m/>
  </r>
  <r>
    <x v="0"/>
    <x v="3"/>
    <s v="J-label"/>
    <n v="-12308"/>
    <x v="0"/>
    <x v="6"/>
    <x v="32"/>
    <s v="Project"/>
    <s v="Ja"/>
    <s v="Subsidies toegekend aan sportclubs met eigen inbreng "/>
    <s v="OK zonder aanpassing"/>
    <s v="OK zonder aanpassing"/>
    <s v="Definitieve goedkeuring"/>
    <m/>
  </r>
  <r>
    <x v="0"/>
    <x v="3"/>
    <s v="J-label"/>
    <n v="-59750"/>
    <x v="0"/>
    <x v="6"/>
    <x v="32"/>
    <s v="Project"/>
    <s v="Ja"/>
    <s v="Subsidies toegekend aan sportclubs met subsidies beleidsfocus jeugdsport"/>
    <s v="OK zonder aanpassing"/>
    <s v="OK zonder aanpassing"/>
    <s v="Definitieve goedkeuring"/>
    <m/>
  </r>
  <r>
    <x v="0"/>
    <x v="1"/>
    <s v="J-label"/>
    <n v="59750"/>
    <x v="1"/>
    <x v="6"/>
    <x v="32"/>
    <s v="Projectsubsidie"/>
    <s v="Ja"/>
    <s v="Subsidie toegekend door Sport Vlaanderen"/>
    <s v="OK zonder aanpassing"/>
    <s v="OK zonder aanpassing"/>
    <s v="Definitieve goedkeuring"/>
    <m/>
  </r>
  <r>
    <x v="0"/>
    <x v="4"/>
    <s v="YBJMC Materiaal"/>
    <n v="-4900"/>
    <x v="0"/>
    <x v="6"/>
    <x v="33"/>
    <s v="Vaste kost"/>
    <s v="Ja"/>
    <s v="Overgenomen uit het beleidsplan"/>
    <s v="OK zonder aanpassing"/>
    <s v="OK zonder aanpassing"/>
    <s v="Definitieve goedkeuring"/>
    <m/>
  </r>
  <r>
    <x v="0"/>
    <x v="4"/>
    <s v="YBJMC verplaatsingskosten"/>
    <n v="-800"/>
    <x v="0"/>
    <x v="6"/>
    <x v="33"/>
    <s v="Vaste kost"/>
    <s v="Ja"/>
    <s v="Overgenomen uit het beleidsplan"/>
    <s v="OK zonder aanpassing"/>
    <s v="OK zonder aanpassing"/>
    <s v="Definitieve goedkeuring"/>
    <m/>
  </r>
  <r>
    <x v="0"/>
    <x v="4"/>
    <s v="YBJMC verplaatsingskosten"/>
    <n v="800"/>
    <x v="1"/>
    <x v="6"/>
    <x v="33"/>
    <s v="Inkomsten varia"/>
    <s v="Ja"/>
    <s v="Overgenomen uit het beleidsplan"/>
    <s v="OK zonder aanpassing"/>
    <s v="OK zonder aanpassing"/>
    <s v="Definitieve goedkeuring"/>
    <m/>
  </r>
  <r>
    <x v="0"/>
    <x v="4"/>
    <s v="YBMC Nationale Loterij"/>
    <n v="-3000"/>
    <x v="0"/>
    <x v="6"/>
    <x v="33"/>
    <s v="Vaste kost"/>
    <s v="Ja"/>
    <s v="Overgenomen uit het beleidsplan"/>
    <s v="OK zonder aanpassing"/>
    <s v="OK zonder aanpassing"/>
    <s v="Definitieve goedkeuring"/>
    <m/>
  </r>
  <r>
    <x v="1"/>
    <x v="4"/>
    <s v="Programma gerelateerde sportwet omkadering (SV)"/>
    <n v="1250"/>
    <x v="1"/>
    <x v="7"/>
    <x v="34"/>
    <s v="Variabele kost"/>
    <m/>
    <m/>
    <m/>
    <m/>
    <m/>
    <m/>
  </r>
  <r>
    <x v="1"/>
    <x v="4"/>
    <s v="Sportmaterialen (SV)"/>
    <n v="1250"/>
    <x v="1"/>
    <x v="7"/>
    <x v="34"/>
    <s v="Variabele kost"/>
    <m/>
    <m/>
    <m/>
    <m/>
    <m/>
    <m/>
  </r>
  <r>
    <x v="1"/>
    <x v="4"/>
    <s v="Deelname aan nat- en internationale tornooien (Ouders)"/>
    <n v="27500"/>
    <x v="1"/>
    <x v="7"/>
    <x v="34"/>
    <s v="Inkomsten varia"/>
    <m/>
    <m/>
    <m/>
    <m/>
    <m/>
    <m/>
  </r>
  <r>
    <x v="1"/>
    <x v="4"/>
    <s v="Tornooi ondersteuning (SV)"/>
    <n v="2500"/>
    <x v="1"/>
    <x v="7"/>
    <x v="34"/>
    <s v="Subsidie"/>
    <m/>
    <m/>
    <m/>
    <m/>
    <m/>
    <m/>
  </r>
  <r>
    <x v="1"/>
    <x v="4"/>
    <s v="Huur infrastructuur (SV)"/>
    <n v="4000"/>
    <x v="1"/>
    <x v="7"/>
    <x v="34"/>
    <s v="Subsidie"/>
    <m/>
    <m/>
    <m/>
    <m/>
    <m/>
    <m/>
  </r>
  <r>
    <x v="1"/>
    <x v="4"/>
    <s v="Trainings bijdrage spelers TSS (ouders)"/>
    <n v="13750"/>
    <x v="1"/>
    <x v="7"/>
    <x v="34"/>
    <s v="Inkomsten varia"/>
    <m/>
    <m/>
    <m/>
    <m/>
    <m/>
    <m/>
  </r>
  <r>
    <x v="1"/>
    <x v="4"/>
    <s v="Bijdrage sparring (ouders)"/>
    <n v="3780"/>
    <x v="1"/>
    <x v="7"/>
    <x v="34"/>
    <s v="Inkomsten varia"/>
    <m/>
    <m/>
    <m/>
    <m/>
    <m/>
    <m/>
  </r>
  <r>
    <x v="1"/>
    <x v="4"/>
    <s v="Programma talent groep TSD (ouders)"/>
    <n v="8640"/>
    <x v="1"/>
    <x v="7"/>
    <x v="34"/>
    <s v="Inkomsten varia"/>
    <m/>
    <m/>
    <m/>
    <m/>
    <m/>
    <m/>
  </r>
  <r>
    <x v="1"/>
    <x v="4"/>
    <s v="Badmintoncentra"/>
    <n v="26400"/>
    <x v="1"/>
    <x v="7"/>
    <x v="34"/>
    <s v="Inschrijving"/>
    <m/>
    <m/>
    <m/>
    <m/>
    <m/>
    <m/>
  </r>
  <r>
    <x v="1"/>
    <x v="4"/>
    <s v="Deelname aan nat- en internationale tornooien en stage coaches"/>
    <n v="-12000"/>
    <x v="0"/>
    <x v="7"/>
    <x v="34"/>
    <s v="Variabele kost"/>
    <m/>
    <m/>
    <m/>
    <m/>
    <m/>
    <m/>
  </r>
  <r>
    <x v="1"/>
    <x v="4"/>
    <s v="Deelname aan nat- en internationale tornooien en stage spelers"/>
    <n v="-30800"/>
    <x v="0"/>
    <x v="7"/>
    <x v="34"/>
    <s v="Variabele kost"/>
    <m/>
    <m/>
    <m/>
    <m/>
    <m/>
    <m/>
  </r>
  <r>
    <x v="1"/>
    <x v="4"/>
    <s v="Shuttles"/>
    <n v="-7582"/>
    <x v="0"/>
    <x v="7"/>
    <x v="34"/>
    <s v="Variabele kost"/>
    <m/>
    <m/>
    <m/>
    <m/>
    <m/>
    <m/>
  </r>
  <r>
    <x v="1"/>
    <x v="4"/>
    <s v="Zaalhuur KU Leuven"/>
    <n v="-13306"/>
    <x v="0"/>
    <x v="7"/>
    <x v="34"/>
    <s v="Vaste kost"/>
    <m/>
    <m/>
    <m/>
    <m/>
    <m/>
    <m/>
  </r>
  <r>
    <x v="1"/>
    <x v="4"/>
    <s v="Programma Talent groep TSD"/>
    <n v="-3744"/>
    <x v="0"/>
    <x v="7"/>
    <x v="34"/>
    <s v="Variabele kost"/>
    <m/>
    <m/>
    <m/>
    <m/>
    <m/>
    <m/>
  </r>
  <r>
    <x v="1"/>
    <x v="4"/>
    <s v="Krachttrainer"/>
    <n v="-7500"/>
    <x v="0"/>
    <x v="7"/>
    <x v="34"/>
    <s v="Variabele kost"/>
    <m/>
    <m/>
    <m/>
    <m/>
    <m/>
    <m/>
  </r>
  <r>
    <x v="1"/>
    <x v="4"/>
    <s v="Badmintoncentra"/>
    <n v="-26400"/>
    <x v="0"/>
    <x v="7"/>
    <x v="34"/>
    <s v="Variabele kost"/>
    <m/>
    <m/>
    <m/>
    <m/>
    <m/>
    <m/>
  </r>
  <r>
    <x v="1"/>
    <x v="4"/>
    <s v="Krachtkosten"/>
    <n v="-1320"/>
    <x v="0"/>
    <x v="7"/>
    <x v="34"/>
    <s v="Variabele kost"/>
    <m/>
    <m/>
    <m/>
    <m/>
    <m/>
    <m/>
  </r>
  <r>
    <x v="0"/>
    <x v="4"/>
    <s v="YBMC Nationale Loterij"/>
    <n v="3000"/>
    <x v="1"/>
    <x v="6"/>
    <x v="33"/>
    <s v="Subsidie"/>
    <s v="Ja"/>
    <s v="Overgenomen uit het beleidsplan"/>
    <s v="OK zonder aanpassing"/>
    <s v="OK zonder aanpassing"/>
    <s v="Definitieve goedkeuring"/>
    <m/>
  </r>
  <r>
    <x v="0"/>
    <x v="4"/>
    <s v="YBMC Terugbetaling kosten"/>
    <n v="4900"/>
    <x v="1"/>
    <x v="6"/>
    <x v="33"/>
    <s v="Inkomsten varia"/>
    <s v="Ja"/>
    <s v="Overgenomen uit het beleidsplan"/>
    <s v="OK zonder aanpassing"/>
    <s v="OK zonder aanpassing"/>
    <s v="Definitieve goedkeuring"/>
    <m/>
  </r>
  <r>
    <x v="0"/>
    <x v="0"/>
    <s v="Professionalisering: Reputatiemanagement/ Workshop / Opleiding - Cameratraining"/>
    <n v="0"/>
    <x v="0"/>
    <x v="8"/>
    <x v="35"/>
    <s v="Variabele kost"/>
    <s v="Ja"/>
    <s v="Voorstel voor in 2027 mee te nemen, -2750"/>
    <s v="Voorstel tot uitstel"/>
    <s v="Voorstel tot schrapping"/>
    <s v="Geschrapt"/>
    <m/>
  </r>
  <r>
    <x v="0"/>
    <x v="4"/>
    <s v="Bijscholingen bestuur"/>
    <n v="0"/>
    <x v="0"/>
    <x v="8"/>
    <x v="35"/>
    <s v="Variabele kost"/>
    <s v="Nee"/>
    <s v="Bijscholing is mogelijk adhoc maar niet te voorzien want niet gebruikt in de laatste 5 jaar, -2000"/>
    <s v="Voorstel tot schrapping"/>
    <s v="Voorstel tot schrapping"/>
    <s v="Geschrapt"/>
    <m/>
  </r>
  <r>
    <x v="0"/>
    <x v="4"/>
    <s v="Bijscholingen personeel"/>
    <n v="-4000"/>
    <x v="0"/>
    <x v="8"/>
    <x v="35"/>
    <s v="Variabele kost"/>
    <s v="Nee"/>
    <m/>
    <s v="OK zonder aanpassing"/>
    <s v="OK zonder aanpassing"/>
    <s v="Definitieve goedkeuring"/>
    <m/>
  </r>
  <r>
    <x v="0"/>
    <x v="4"/>
    <s v="Organisatie van 3 initiatorcursussen "/>
    <n v="-540"/>
    <x v="0"/>
    <x v="8"/>
    <x v="36"/>
    <s v="Variabele kost"/>
    <s v="Ja"/>
    <m/>
    <s v="OK zonder aanpassing"/>
    <s v="OK zonder aanpassing"/>
    <s v="Definitieve goedkeuring"/>
    <m/>
  </r>
  <r>
    <x v="0"/>
    <x v="4"/>
    <s v="Organisatie van 1 instructeurcursus"/>
    <n v="-180"/>
    <x v="0"/>
    <x v="8"/>
    <x v="36"/>
    <s v="Variabele kost"/>
    <s v="Ja"/>
    <m/>
    <s v="OK zonder aanpassing"/>
    <s v="OK zonder aanpassing"/>
    <s v="Definitieve goedkeuring"/>
    <m/>
  </r>
  <r>
    <x v="1"/>
    <x v="4"/>
    <s v="Trainingsgelden Elite sparring"/>
    <n v="6720"/>
    <x v="1"/>
    <x v="7"/>
    <x v="37"/>
    <s v="Inschrijving"/>
    <m/>
    <m/>
    <m/>
    <m/>
    <m/>
    <m/>
  </r>
  <r>
    <x v="1"/>
    <x v="4"/>
    <s v="Programma Elite tornooien en stages spelers"/>
    <n v="-27000"/>
    <x v="0"/>
    <x v="7"/>
    <x v="37"/>
    <s v="Variabele kost"/>
    <m/>
    <m/>
    <m/>
    <m/>
    <m/>
    <m/>
  </r>
  <r>
    <x v="1"/>
    <x v="4"/>
    <s v="Programma Elite tornooien en stages coaches"/>
    <n v="-22000"/>
    <x v="0"/>
    <x v="7"/>
    <x v="37"/>
    <s v="Variabele kost"/>
    <m/>
    <m/>
    <m/>
    <m/>
    <m/>
    <m/>
  </r>
  <r>
    <x v="1"/>
    <x v="4"/>
    <s v="Programma gerelateerde sportwet omkadering"/>
    <n v="-1000"/>
    <x v="0"/>
    <x v="7"/>
    <x v="37"/>
    <s v="Variabele kost"/>
    <m/>
    <m/>
    <m/>
    <m/>
    <m/>
    <m/>
  </r>
  <r>
    <x v="1"/>
    <x v="4"/>
    <s v="Shuttles"/>
    <n v="-3249"/>
    <x v="0"/>
    <x v="7"/>
    <x v="37"/>
    <s v="Variabele kost"/>
    <m/>
    <m/>
    <m/>
    <m/>
    <m/>
    <m/>
  </r>
  <r>
    <x v="1"/>
    <x v="4"/>
    <s v="Zaalhuur KU Leuven Elite"/>
    <n v="-5702"/>
    <x v="0"/>
    <x v="7"/>
    <x v="37"/>
    <s v="Vaste kost"/>
    <m/>
    <m/>
    <m/>
    <m/>
    <m/>
    <m/>
  </r>
  <r>
    <x v="1"/>
    <x v="4"/>
    <s v="Krachtkosten Elite"/>
    <n v="-820"/>
    <x v="0"/>
    <x v="7"/>
    <x v="37"/>
    <s v="Variabele kost"/>
    <m/>
    <m/>
    <m/>
    <m/>
    <m/>
    <m/>
  </r>
  <r>
    <x v="1"/>
    <x v="4"/>
    <s v="Krachttrainer"/>
    <n v="-2500"/>
    <x v="0"/>
    <x v="7"/>
    <x v="37"/>
    <s v="Variabele kost"/>
    <m/>
    <m/>
    <m/>
    <m/>
    <m/>
    <m/>
  </r>
  <r>
    <x v="0"/>
    <x v="4"/>
    <s v="Jaarlijkse docentenbijscholing en evaluatiemeeting"/>
    <n v="-1000"/>
    <x v="0"/>
    <x v="8"/>
    <x v="36"/>
    <s v="Variabele kost"/>
    <s v="Ja"/>
    <s v="Huur zaal, kost spreker, km-vergoeding,  eten/drinken"/>
    <s v="OK zonder aanpassing"/>
    <s v="OK zonder aanpassing"/>
    <s v="Definitieve goedkeuring"/>
    <m/>
  </r>
  <r>
    <x v="0"/>
    <x v="4"/>
    <s v="Digitalisering trainerscursussen"/>
    <n v="-2500"/>
    <x v="0"/>
    <x v="8"/>
    <x v="36"/>
    <s v="Variabele kost"/>
    <s v="Ja"/>
    <s v="SD1 - OD3"/>
    <s v="OK zonder aanpassing"/>
    <s v="OK zonder aanpassing"/>
    <s v="Definitieve goedkeuring"/>
    <m/>
  </r>
  <r>
    <x v="0"/>
    <x v="4"/>
    <s v="Schrijven visietekst A"/>
    <n v="-500"/>
    <x v="0"/>
    <x v="8"/>
    <x v="36"/>
    <s v="Variabele kost"/>
    <s v="Ja"/>
    <s v="Externe aftoetsing "/>
    <s v="OK zonder aanpassing"/>
    <s v="OK zonder aanpassing"/>
    <s v="Definitieve goedkeuring"/>
    <m/>
  </r>
  <r>
    <x v="1"/>
    <x v="4"/>
    <s v="Bijscholingen bestuur"/>
    <n v="-1000"/>
    <x v="0"/>
    <x v="8"/>
    <x v="35"/>
    <s v="Variabele kost"/>
    <m/>
    <m/>
    <m/>
    <m/>
    <m/>
    <m/>
  </r>
  <r>
    <x v="1"/>
    <x v="4"/>
    <s v="Bijscholingen personeel"/>
    <n v="-5000"/>
    <x v="0"/>
    <x v="8"/>
    <x v="35"/>
    <s v="Variabele kost"/>
    <m/>
    <m/>
    <m/>
    <m/>
    <m/>
    <m/>
  </r>
  <r>
    <x v="0"/>
    <x v="4"/>
    <s v="Schrijven universele leerlijnen en doelstellingen jeugdmodel"/>
    <n v="-1500"/>
    <x v="0"/>
    <x v="8"/>
    <x v="36"/>
    <s v="Variabele kost"/>
    <s v="Ja"/>
    <s v="2 weken aan €20/u"/>
    <s v="OK zonder aanpassing"/>
    <s v="OK zonder aanpassing"/>
    <s v="Definitieve goedkeuring"/>
    <m/>
  </r>
  <r>
    <x v="0"/>
    <x v="4"/>
    <s v="Netwerkevent op Yonex Belgian International"/>
    <n v="-1000"/>
    <x v="0"/>
    <x v="8"/>
    <x v="36"/>
    <s v="Variabele kost"/>
    <s v="Ja"/>
    <m/>
    <s v="OK zonder aanpassing"/>
    <s v="OK zonder aanpassing"/>
    <s v="Definitieve goedkeuring"/>
    <m/>
  </r>
  <r>
    <x v="0"/>
    <x v="4"/>
    <s v="Correctiefactor opmerking budget"/>
    <n v="3108"/>
    <x v="1"/>
    <x v="8"/>
    <x v="38"/>
    <s v="Inkomsten varia"/>
    <s v="Nee"/>
    <s v="Algemene opmerking dat POFF aan het totale budget van -13 000 moet houden "/>
    <s v="OK mits aanpassing"/>
    <s v="OK mits aanpassing"/>
    <s v="Definitieve goedkeuring"/>
    <m/>
  </r>
  <r>
    <x v="0"/>
    <x v="4"/>
    <s v="Teambuilding - Teambuilding - Forfaitair - Teambuilding of extra activiteit op de kaderdag"/>
    <n v="-600"/>
    <x v="0"/>
    <x v="8"/>
    <x v="38"/>
    <s v="Inschrijving"/>
    <s v="Ja"/>
    <m/>
    <s v="OK zonder aanpassing"/>
    <s v="OK zonder aanpassing"/>
    <s v="Definitieve goedkeuring"/>
    <m/>
  </r>
  <r>
    <x v="0"/>
    <x v="4"/>
    <s v="Teambuilding - Teambuilding - Forfaitair - Bijdrage aperitief en diner op de kaderdag"/>
    <n v="-1500"/>
    <x v="0"/>
    <x v="8"/>
    <x v="38"/>
    <s v="Inschrijving"/>
    <s v="Ja"/>
    <n v="-1700"/>
    <s v="OK mits aanpassing"/>
    <s v="OK mits aanpassing"/>
    <s v="Definitieve goedkeuring"/>
    <m/>
  </r>
  <r>
    <x v="0"/>
    <x v="4"/>
    <s v="Verplaatsingskosten officials - Referee - Verplaatsingskosten - 3de ref JOT intro in buitenlandse tornooien (Jurgen in 2026)"/>
    <n v="-150"/>
    <x v="0"/>
    <x v="8"/>
    <x v="38"/>
    <s v="Inschrijving"/>
    <s v="Ja"/>
    <m/>
    <s v="OK mits aanpassing"/>
    <s v="OK mits aanpassing"/>
    <s v="Definitieve goedkeuring"/>
    <m/>
  </r>
  <r>
    <x v="0"/>
    <x v="4"/>
    <s v="Verblijfskosten officials - Overnachtingen - Enkele kamer per nacht - 3de ref JOT intro in buitenlandse tornooien (Jurgen in 2026)"/>
    <n v="-390"/>
    <x v="0"/>
    <x v="8"/>
    <x v="38"/>
    <s v="Variabele kost"/>
    <s v="Ja"/>
    <m/>
    <s v="OK mits aanpassing"/>
    <s v="OK mits aanpassing"/>
    <s v="Definitieve goedkeuring"/>
    <m/>
  </r>
  <r>
    <x v="0"/>
    <x v="4"/>
    <s v="Huur vergaderzalen - Referee - Huur zaal 5 pers. 1 dag - Opleiding WG referees"/>
    <n v="0"/>
    <x v="0"/>
    <x v="8"/>
    <x v="38"/>
    <s v="Variabele kost"/>
    <s v="Ja"/>
    <s v="-600 kan op DC"/>
    <s v="Voorstel tot schrapping"/>
    <s v="Voorstel tot schrapping"/>
    <s v="Geschrapt"/>
    <m/>
  </r>
  <r>
    <x v="1"/>
    <x v="4"/>
    <s v="Organisatie van 3 initiatorcursussen"/>
    <n v="-540"/>
    <x v="0"/>
    <x v="8"/>
    <x v="36"/>
    <s v="Variabele kost"/>
    <m/>
    <m/>
    <m/>
    <m/>
    <m/>
    <m/>
  </r>
  <r>
    <x v="1"/>
    <x v="4"/>
    <s v="Organisatie 1 instructeur cursus"/>
    <n v="-180"/>
    <x v="0"/>
    <x v="8"/>
    <x v="36"/>
    <s v="Variabele kost"/>
    <m/>
    <m/>
    <m/>
    <m/>
    <m/>
    <m/>
  </r>
  <r>
    <x v="1"/>
    <x v="4"/>
    <s v="Docentenbestand up to date houden en betrekken via bijscholing"/>
    <n v="-2500"/>
    <x v="0"/>
    <x v="8"/>
    <x v="36"/>
    <s v="Variabele kost"/>
    <m/>
    <m/>
    <m/>
    <m/>
    <m/>
    <m/>
  </r>
  <r>
    <x v="1"/>
    <x v="4"/>
    <s v="Digitalisering trainerscursussen"/>
    <n v="-2500"/>
    <x v="0"/>
    <x v="8"/>
    <x v="36"/>
    <s v="Variabele kost"/>
    <m/>
    <m/>
    <m/>
    <m/>
    <m/>
    <m/>
  </r>
  <r>
    <x v="1"/>
    <x v="4"/>
    <s v="Oprichten focusgroep jeugdontwikkelingsprogramma's en topsort"/>
    <n v="-1000"/>
    <x v="0"/>
    <x v="8"/>
    <x v="36"/>
    <s v="Variabele kost"/>
    <m/>
    <m/>
    <m/>
    <m/>
    <m/>
    <m/>
  </r>
  <r>
    <x v="0"/>
    <x v="4"/>
    <s v="Catering - Referee - Broodjes en drank - Broodjes bij theorieopleiding (5) + stagetornooien (3) voor 3 kandidaten"/>
    <n v="-256"/>
    <x v="0"/>
    <x v="8"/>
    <x v="38"/>
    <s v="Variabele kost"/>
    <s v="Ja"/>
    <m/>
    <s v="OK mits aanpassing"/>
    <s v="OK mits aanpassing"/>
    <s v="Definitieve goedkeuring"/>
    <m/>
  </r>
  <r>
    <x v="0"/>
    <x v="4"/>
    <s v="Vergoeding lesgevers - Referee - Dagvergoedingen 2 dagen - Opleiding WG referees (5 lesdagen)"/>
    <n v="-430"/>
    <x v="0"/>
    <x v="8"/>
    <x v="38"/>
    <s v="Variabele kost"/>
    <s v="Ja"/>
    <m/>
    <s v="OK mits aanpassing"/>
    <s v="OK mits aanpassing"/>
    <s v="Definitieve goedkeuring"/>
    <m/>
  </r>
  <r>
    <x v="0"/>
    <x v="4"/>
    <s v="Verplaatsingskosten lesgevers - Referee - Verplaatsingskosten - Opleiding WG referees (5 lesdagen)"/>
    <n v="-475"/>
    <x v="0"/>
    <x v="8"/>
    <x v="38"/>
    <s v="Variabele kost"/>
    <s v="Ja"/>
    <m/>
    <s v="OK mits aanpassing"/>
    <s v="OK mits aanpassing"/>
    <s v="Definitieve goedkeuring"/>
    <m/>
  </r>
  <r>
    <x v="0"/>
    <x v="4"/>
    <s v="Vergoeding lesgevers - Referee - Dagvergoedingen 1 dag - Opleiding WG referees (2 evaluatiedagen (5 referees))"/>
    <n v="-430"/>
    <x v="0"/>
    <x v="8"/>
    <x v="38"/>
    <s v="Variabele kost"/>
    <s v="Ja"/>
    <m/>
    <s v="OK mits aanpassing"/>
    <s v="OK mits aanpassing"/>
    <s v="Definitieve goedkeuring"/>
    <m/>
  </r>
  <r>
    <x v="0"/>
    <x v="4"/>
    <s v="Verplaatsingskosten lesgevers - Referee - Verplaatsingskosten - Opleiding WG referees (2 evaluatiedagen (5 referees))"/>
    <n v="-950"/>
    <x v="0"/>
    <x v="8"/>
    <x v="38"/>
    <s v="Variabele kost"/>
    <s v="Ja"/>
    <m/>
    <s v="OK mits aanpassing"/>
    <s v="OK mits aanpassing"/>
    <s v="Definitieve goedkeuring"/>
    <m/>
  </r>
  <r>
    <x v="0"/>
    <x v="4"/>
    <s v="Vergoeding opvolging officials - Referee - Dagvergoedingen 1 dag - 3 tornooien (3 kandidaten) voor 2 referees"/>
    <n v="-258"/>
    <x v="0"/>
    <x v="8"/>
    <x v="38"/>
    <s v="Variabele kost"/>
    <s v="Ja"/>
    <m/>
    <s v="OK mits aanpassing"/>
    <s v="OK mits aanpassing"/>
    <s v="Definitieve goedkeuring"/>
    <m/>
  </r>
  <r>
    <x v="0"/>
    <x v="4"/>
    <s v="Verplaatsingen opvolging officials - Referee - Verplaatsingskosten - 3 tornooien (3 kandidaten) voor 2 referees"/>
    <n v="-570"/>
    <x v="0"/>
    <x v="8"/>
    <x v="38"/>
    <s v="Variabele kost"/>
    <s v="Ja"/>
    <m/>
    <s v="OK mits aanpassing"/>
    <s v="OK mits aanpassing"/>
    <s v="Definitieve goedkeuring"/>
    <m/>
  </r>
  <r>
    <x v="0"/>
    <x v="4"/>
    <s v="Vergoeding opvolging officials - Referee - Dagvergoedingen 3 dagen - 2 tornooien (3 dagen) telkens 1 referee (voorbereiding buitenland (JOT/YBI)) "/>
    <n v="-258"/>
    <x v="0"/>
    <x v="8"/>
    <x v="38"/>
    <s v="Variabele kost"/>
    <s v="Ja"/>
    <m/>
    <s v="OK mits aanpassing"/>
    <s v="OK mits aanpassing"/>
    <s v="Definitieve goedkeuring"/>
    <m/>
  </r>
  <r>
    <x v="0"/>
    <x v="4"/>
    <s v="Verplaatsingen opvolging officials - Referee - Verplaatsingskosten - 2 tornooien (3 dagen) telkens 1 referee (voorbereiding buitenland (JOT/YBI)) "/>
    <n v="-190"/>
    <x v="0"/>
    <x v="8"/>
    <x v="38"/>
    <s v="Variabele kost"/>
    <s v="Ja"/>
    <m/>
    <s v="OK mits aanpassing"/>
    <s v="OK mits aanpassing"/>
    <s v="Definitieve goedkeuring"/>
    <m/>
  </r>
  <r>
    <x v="0"/>
    <x v="4"/>
    <s v="Verplaatsingskosten officials - Referee - Verplaatsingskosten - Stagetornooien als deputy-referee (2 kandidaten - Leni 2, Koen 2)"/>
    <n v="-1200"/>
    <x v="0"/>
    <x v="8"/>
    <x v="38"/>
    <s v="Variabele kost"/>
    <s v="Ja"/>
    <m/>
    <s v="OK mits aanpassing"/>
    <s v="OK mits aanpassing"/>
    <s v="Definitieve goedkeuring"/>
    <m/>
  </r>
  <r>
    <x v="0"/>
    <x v="4"/>
    <s v="Huur vergaderzalen - Umpire - Huur zaal 10 pers. 1 dag - Opleiding umpires theorie (2 lesdagen)"/>
    <n v="-400"/>
    <x v="0"/>
    <x v="8"/>
    <x v="38"/>
    <s v="Variabele kost"/>
    <s v="Ja"/>
    <m/>
    <s v="OK mits aanpassing"/>
    <s v="OK mits aanpassing"/>
    <s v="Definitieve goedkeuring"/>
    <m/>
  </r>
  <r>
    <x v="0"/>
    <x v="4"/>
    <s v="Catering - Umpire - Broodjes en drank - Broodjes bij theorieopleiding (2) + trechterdagen (3) voor 10 kandidaten en lesgevers"/>
    <n v="-600"/>
    <x v="0"/>
    <x v="8"/>
    <x v="38"/>
    <s v="Variabele kost"/>
    <s v="Ja"/>
    <m/>
    <s v="OK mits aanpassing"/>
    <s v="OK mits aanpassing"/>
    <s v="Definitieve goedkeuring"/>
    <m/>
  </r>
  <r>
    <x v="0"/>
    <x v="4"/>
    <s v="Vergoeding lesgevers - Umpire - Dagvergoedingen 3 dagen - Opleiding umpires theorie (2 lesdagen)"/>
    <n v="-258"/>
    <x v="0"/>
    <x v="8"/>
    <x v="38"/>
    <s v="Variabele kost"/>
    <s v="Ja"/>
    <m/>
    <s v="OK mits aanpassing"/>
    <s v="OK mits aanpassing"/>
    <s v="Definitieve goedkeuring"/>
    <m/>
  </r>
  <r>
    <x v="0"/>
    <x v="4"/>
    <s v="Verplaatsingskosten lesgevers - Umpire - Verplaatsingskosten - Opleiding umpires theorie (2 lesdagen)"/>
    <n v="-190"/>
    <x v="0"/>
    <x v="8"/>
    <x v="38"/>
    <s v="Variabele kost"/>
    <s v="Ja"/>
    <m/>
    <s v="OK mits aanpassing"/>
    <s v="OK mits aanpassing"/>
    <s v="Definitieve goedkeuring"/>
    <m/>
  </r>
  <r>
    <x v="0"/>
    <x v="4"/>
    <s v="Vergoeding opvolging officials - Umpire - Dagvergoedingen 1 dag - Opvolging 2 trechterdagen (5 umpires)"/>
    <n v="-430"/>
    <x v="0"/>
    <x v="8"/>
    <x v="38"/>
    <s v="Variabele kost"/>
    <s v="Ja"/>
    <m/>
    <s v="OK mits aanpassing"/>
    <s v="OK mits aanpassing"/>
    <s v="Definitieve goedkeuring"/>
    <m/>
  </r>
  <r>
    <x v="0"/>
    <x v="4"/>
    <s v="Verplaatsingen opvolging officials - Umpire - Verplaatsingskosten - Opvolging 2 trechterdagen (5 umpires)"/>
    <n v="-950"/>
    <x v="0"/>
    <x v="8"/>
    <x v="38"/>
    <s v="Variabele kost"/>
    <s v="Ja"/>
    <m/>
    <s v="OK mits aanpassing"/>
    <s v="OK mits aanpassing"/>
    <s v="Definitieve goedkeuring"/>
    <m/>
  </r>
  <r>
    <x v="0"/>
    <x v="4"/>
    <s v="Verplaatsingen opleiding BE - Umpire - Verplaatsingskosten - Opvolging nieuwe kandidaten BE in buitenland (omringende landen)"/>
    <n v="-380"/>
    <x v="0"/>
    <x v="8"/>
    <x v="38"/>
    <s v="Variabele kost"/>
    <s v="Ja"/>
    <m/>
    <s v="OK mits aanpassing"/>
    <s v="OK mits aanpassing"/>
    <s v="Definitieve goedkeuring"/>
    <m/>
  </r>
  <r>
    <x v="0"/>
    <x v="4"/>
    <s v="Huur vergaderzalen - Wedstrijdleider - Huur zaal 30 pers. 1 avond - Opleiding wedstrijdleiders - Volledig online"/>
    <n v="0"/>
    <x v="0"/>
    <x v="8"/>
    <x v="38"/>
    <s v="Variabele kost"/>
    <s v="Ja"/>
    <m/>
    <s v="OK mits aanpassing"/>
    <s v="OK mits aanpassing"/>
    <s v="Definitieve goedkeuring"/>
    <m/>
  </r>
  <r>
    <x v="0"/>
    <x v="4"/>
    <s v="Vergoeding lesgevers - Wedstrijdleider - Dagvergoedingen 3 dagen - Opleiding wedstrijdleiders (1 lesdag + examen + verbeteren), vnl digitaal"/>
    <n v="-258"/>
    <x v="0"/>
    <x v="8"/>
    <x v="38"/>
    <s v="Variabele kost"/>
    <s v="Ja"/>
    <m/>
    <s v="OK mits aanpassing"/>
    <s v="OK mits aanpassing"/>
    <s v="Definitieve goedkeuring"/>
    <m/>
  </r>
  <r>
    <x v="0"/>
    <x v="4"/>
    <s v="Verplaatsingskosten lesgevers - Wedstrijdleider - Verplaatsingskosten - Opleiding wedstrijdleiders (1 lesdag + examen), vnl digitaal"/>
    <n v="-95"/>
    <x v="0"/>
    <x v="8"/>
    <x v="38"/>
    <s v="Variabele kost"/>
    <s v="Ja"/>
    <m/>
    <s v="OK mits aanpassing"/>
    <s v="OK mits aanpassing"/>
    <s v="Definitieve goedkeuring"/>
    <m/>
  </r>
  <r>
    <x v="0"/>
    <x v="4"/>
    <s v="Catering - Wedstrijdleider - Drankje - Drankje bij de examenmomenten (15), 30 kandidaten"/>
    <n v="0"/>
    <x v="0"/>
    <x v="8"/>
    <x v="38"/>
    <s v="Variabele kost"/>
    <s v="Ja"/>
    <m/>
    <s v="OK mits aanpassing"/>
    <s v="OK mits aanpassing"/>
    <s v="Definitieve goedkeuring"/>
    <m/>
  </r>
  <r>
    <x v="0"/>
    <x v="4"/>
    <s v="Verblijfskosten officials - Overnachtingen - Enkele kamer per nacht - 6 overnachtingen - stagetornooien als deputy-referee (2 kandidaten - Leni 2, Koen 2)"/>
    <n v="-1040"/>
    <x v="0"/>
    <x v="8"/>
    <x v="38"/>
    <s v="Variabele kost"/>
    <s v="Ja"/>
    <m/>
    <s v="OK mits aanpassing"/>
    <s v="OK mits aanpassing"/>
    <s v="Definitieve goedkeuring"/>
    <m/>
  </r>
  <r>
    <x v="0"/>
    <x v="4"/>
    <s v="Digitalisering - Official - Forfaitair - Licenties, BTS ondersteuning, softwareontwikkeling"/>
    <n v="-1800"/>
    <x v="0"/>
    <x v="8"/>
    <x v="38"/>
    <s v="Variabele kost"/>
    <s v="Ja"/>
    <n v="-2000"/>
    <s v="OK mits aanpassing"/>
    <s v="OK mits aanpassing"/>
    <s v="Definitieve goedkeuring"/>
    <m/>
  </r>
  <r>
    <x v="0"/>
    <x v="4"/>
    <s v="Digitalisering - Wedstrijdleider - Forfaitair - Opleidingsplatform wedstrijdleiders"/>
    <n v="-1800"/>
    <x v="0"/>
    <x v="8"/>
    <x v="38"/>
    <s v="Variabele kost"/>
    <s v="Ja"/>
    <n v="-2000"/>
    <s v="OK mits aanpassing"/>
    <s v="OK mits aanpassing"/>
    <s v="Definitieve goedkeuring"/>
    <m/>
  </r>
  <r>
    <x v="0"/>
    <x v="4"/>
    <s v="Inschrijving - Umpire - Inschrijvingsgeld - Inschrijvingsgeld opleiding umpires"/>
    <n v="800"/>
    <x v="1"/>
    <x v="8"/>
    <x v="38"/>
    <s v="Variabele kost"/>
    <s v="Ja"/>
    <m/>
    <s v="OK zonder aanpassing"/>
    <s v="OK zonder aanpassing"/>
    <s v="Definitieve goedkeuring"/>
    <m/>
  </r>
  <r>
    <x v="0"/>
    <x v="4"/>
    <s v="Inschrijving - Referee - Inschrijvingsgeld - Inschrijvingsgeld opleiding referees"/>
    <n v="450"/>
    <x v="1"/>
    <x v="8"/>
    <x v="38"/>
    <s v="Variabele kost"/>
    <s v="Ja"/>
    <m/>
    <s v="OK zonder aanpassing"/>
    <s v="OK zonder aanpassing"/>
    <s v="Definitieve goedkeuring"/>
    <m/>
  </r>
  <r>
    <x v="0"/>
    <x v="4"/>
    <s v="Inschrijving - Wedstrijdleider - Inschrijvingsgeld - Inschrijvingsgeld opleiding wedstrijdleiders (40 kand. 2x per jaar)"/>
    <n v="4000"/>
    <x v="1"/>
    <x v="8"/>
    <x v="38"/>
    <s v="Variabele kost"/>
    <s v="Ja"/>
    <m/>
    <s v="OK mits aanpassing"/>
    <s v="OK mits aanpassing"/>
    <s v="Definitieve goedkeuring"/>
    <m/>
  </r>
  <r>
    <x v="0"/>
    <x v="4"/>
    <s v="Analyse - Jeugdofficial - Analyse - Jeugdofficials: Analyseren van de behoeften binnen de verschillende doelgroepen"/>
    <n v="-500"/>
    <x v="0"/>
    <x v="8"/>
    <x v="38"/>
    <s v="Variabele kost"/>
    <s v="Ja"/>
    <m/>
    <s v="OK zonder aanpassing"/>
    <s v="OK zonder aanpassing"/>
    <s v="Definitieve goedkeuring"/>
    <m/>
  </r>
  <r>
    <x v="0"/>
    <x v="4"/>
    <s v="Jeugdbeleid - Jeugdofficial - Jeugdbeleid - Jeugdofficials: Ontwikkelen van een geintegreerd jeugdbeleid binnen de algemene werking van Badminton Vlaanderen"/>
    <n v="-500"/>
    <x v="0"/>
    <x v="8"/>
    <x v="38"/>
    <s v="Variabele kost"/>
    <s v="Ja"/>
    <m/>
    <s v="OK zonder aanpassing"/>
    <s v="OK zonder aanpassing"/>
    <s v="Definitieve goedkeuring"/>
    <m/>
  </r>
  <r>
    <x v="0"/>
    <x v="4"/>
    <s v="Onderhoudskost Leerplatform"/>
    <n v="-2000"/>
    <x v="0"/>
    <x v="8"/>
    <x v="38"/>
    <s v="Variabele kost"/>
    <s v="Ja"/>
    <s v="Overgenomen uit begroting 2025"/>
    <s v="OK zonder aanpassing"/>
    <s v="OK zonder aanpassing"/>
    <s v="Definitieve goedkeuring"/>
    <m/>
  </r>
  <r>
    <x v="0"/>
    <x v="4"/>
    <s v="Opleiding - Jeugdofficial - Opleiding module 1 - Jeugdofficials: Opstarten van module 1 van opleidingsprogramma"/>
    <n v="-1500"/>
    <x v="0"/>
    <x v="8"/>
    <x v="38"/>
    <s v="Variabele kost"/>
    <s v="Ja"/>
    <s v="€30/lid x 100 worst case niet volledig in orde platform"/>
    <s v="OK zonder aanpassing"/>
    <s v="OK zonder aanpassing"/>
    <s v="Definitieve goedkeuring"/>
    <m/>
  </r>
  <r>
    <x v="0"/>
    <x v="4"/>
    <s v="Opleiding - Jeugdofficial - Opleiding module 2 - Jeugdofficials: Opstarten van module 2 van opleidingsprogramma"/>
    <n v="-1000"/>
    <x v="0"/>
    <x v="8"/>
    <x v="38"/>
    <s v="Variabele kost"/>
    <s v="Ja"/>
    <s v="145 inschrijvingen x40 (HD) + 80 inschrijvingen x40 (VD) + 80 inschrijvingen x10 (O)"/>
    <s v="OK zonder aanpassing"/>
    <s v="OK zonder aanpassing"/>
    <s v="Definitieve goedkeuring"/>
    <m/>
  </r>
  <r>
    <x v="0"/>
    <x v="4"/>
    <s v="Correctiefactor opmerking budget"/>
    <n v="4000"/>
    <x v="1"/>
    <x v="8"/>
    <x v="39"/>
    <s v="Project"/>
    <s v="Nee"/>
    <s v="Verlies van het project zou beperkt moeten worden, te bespreken hoe"/>
    <s v="OK mits aanpassing"/>
    <s v="OK mits aanpassing"/>
    <s v="Definitieve goedkeuring"/>
    <m/>
  </r>
  <r>
    <x v="0"/>
    <x v="4"/>
    <s v="Herschrijven Trainer B cursus "/>
    <n v="-1980"/>
    <x v="0"/>
    <x v="8"/>
    <x v="39"/>
    <s v="Project"/>
    <s v="Ja"/>
    <m/>
    <s v="OK mits aanpassing"/>
    <s v="OK mits aanpassing"/>
    <s v="Definitieve goedkeuring"/>
    <m/>
  </r>
  <r>
    <x v="0"/>
    <x v="4"/>
    <s v="Docentenbestand up tot date houden en nieuwe docenten bereiken"/>
    <n v="-4582"/>
    <x v="0"/>
    <x v="8"/>
    <x v="39"/>
    <s v="Project"/>
    <s v="Ja"/>
    <m/>
    <s v="OK mits aanpassing"/>
    <s v="OK mits aanpassing"/>
    <s v="Definitieve goedkeuring"/>
    <m/>
  </r>
  <r>
    <x v="0"/>
    <x v="4"/>
    <s v="Dag van de badmintontrainer"/>
    <n v="2100"/>
    <x v="1"/>
    <x v="8"/>
    <x v="39"/>
    <s v="Inschrijving"/>
    <s v="Ja"/>
    <s v="Gratis leden abbo, niet-leden betalen €40, dit lijkt me weinig voor niet-leden (zie bedrijventornooi, vipreceptie, ...)"/>
    <s v="OK mits aanpassing"/>
    <s v="OK mits aanpassing"/>
    <s v="Definitieve goedkeuring"/>
    <m/>
  </r>
  <r>
    <x v="1"/>
    <x v="4"/>
    <s v="Inschrijving - Umpire - Inschrijvingsgeld"/>
    <n v="800"/>
    <x v="1"/>
    <x v="8"/>
    <x v="38"/>
    <s v="Inschrijving"/>
    <m/>
    <m/>
    <m/>
    <m/>
    <m/>
    <m/>
  </r>
  <r>
    <x v="1"/>
    <x v="4"/>
    <s v="Inschrijving - Referee - Inschrijvingsgeld"/>
    <n v="450"/>
    <x v="1"/>
    <x v="8"/>
    <x v="38"/>
    <s v="Inschrijving"/>
    <m/>
    <m/>
    <m/>
    <m/>
    <m/>
    <m/>
  </r>
  <r>
    <x v="1"/>
    <x v="4"/>
    <s v="Inschrijving - Wedstrijdleider - Inschrijvingsgeld"/>
    <n v="4000"/>
    <x v="1"/>
    <x v="8"/>
    <x v="38"/>
    <s v="Inschrijving"/>
    <m/>
    <m/>
    <m/>
    <m/>
    <m/>
    <m/>
  </r>
  <r>
    <x v="1"/>
    <x v="2"/>
    <s v="Teambuilding - Teambuilding - Forfaitair"/>
    <n v="-550"/>
    <x v="0"/>
    <x v="8"/>
    <x v="38"/>
    <s v="Variabele kost"/>
    <m/>
    <m/>
    <m/>
    <m/>
    <m/>
    <m/>
  </r>
  <r>
    <x v="1"/>
    <x v="2"/>
    <s v="Teambuilding - Teambuilding - Forfaitair"/>
    <n v="-1650"/>
    <x v="0"/>
    <x v="8"/>
    <x v="38"/>
    <s v="Variabele kost"/>
    <m/>
    <m/>
    <m/>
    <m/>
    <m/>
    <m/>
  </r>
  <r>
    <x v="1"/>
    <x v="1"/>
    <s v="Verplaatsingskosten officials - Referee - Verplaatsingskosten"/>
    <n v="-88"/>
    <x v="0"/>
    <x v="8"/>
    <x v="38"/>
    <s v="Variabele kost"/>
    <m/>
    <m/>
    <m/>
    <m/>
    <m/>
    <m/>
  </r>
  <r>
    <x v="1"/>
    <x v="1"/>
    <s v="Verblijfskosten officials - Overnachtingen - Enkele kamer per nacht"/>
    <n v="-375"/>
    <x v="0"/>
    <x v="8"/>
    <x v="38"/>
    <s v="Variabele kost"/>
    <m/>
    <m/>
    <m/>
    <m/>
    <m/>
    <m/>
  </r>
  <r>
    <x v="1"/>
    <x v="4"/>
    <s v="Huur vergaderzalen - Referee - Huur zaal 5 pers. 1 dag"/>
    <n v="-600"/>
    <x v="0"/>
    <x v="8"/>
    <x v="38"/>
    <s v="Variabele kost"/>
    <m/>
    <m/>
    <m/>
    <m/>
    <m/>
    <m/>
  </r>
  <r>
    <x v="1"/>
    <x v="4"/>
    <s v="Catering - Referee - Broodjes en drank"/>
    <n v="-256"/>
    <x v="0"/>
    <x v="8"/>
    <x v="38"/>
    <s v="Variabele kost"/>
    <m/>
    <m/>
    <m/>
    <m/>
    <m/>
    <m/>
  </r>
  <r>
    <x v="1"/>
    <x v="4"/>
    <s v="Vergoeding lesgevers - Referee - Dagvergoedingen 2 dagen"/>
    <n v="-420"/>
    <x v="0"/>
    <x v="8"/>
    <x v="38"/>
    <s v="Variabele kost"/>
    <m/>
    <m/>
    <m/>
    <m/>
    <m/>
    <m/>
  </r>
  <r>
    <x v="1"/>
    <x v="4"/>
    <s v="Verplaatsingskosten lesgevers - Referee - Verplaatsingskosten"/>
    <n v="-440"/>
    <x v="0"/>
    <x v="8"/>
    <x v="38"/>
    <s v="Variabele kost"/>
    <m/>
    <m/>
    <m/>
    <m/>
    <m/>
    <m/>
  </r>
  <r>
    <x v="1"/>
    <x v="4"/>
    <s v="Vergoeding lesgevers - Referee - Dagvergoedingen 1 dag"/>
    <n v="-420"/>
    <x v="0"/>
    <x v="8"/>
    <x v="38"/>
    <s v="Variabele kost"/>
    <m/>
    <m/>
    <m/>
    <m/>
    <m/>
    <m/>
  </r>
  <r>
    <x v="1"/>
    <x v="4"/>
    <s v="Verplaatsingskosten lesgevers - Referee - Verplaatsingskosten"/>
    <n v="-880"/>
    <x v="0"/>
    <x v="8"/>
    <x v="38"/>
    <s v="Variabele kost"/>
    <m/>
    <m/>
    <m/>
    <m/>
    <m/>
    <m/>
  </r>
  <r>
    <x v="1"/>
    <x v="4"/>
    <s v="Vergoeding opvolging officials - Referee - Dagvergoedingen 1 dag"/>
    <n v="-252"/>
    <x v="0"/>
    <x v="8"/>
    <x v="38"/>
    <s v="Variabele kost"/>
    <m/>
    <m/>
    <m/>
    <m/>
    <m/>
    <m/>
  </r>
  <r>
    <x v="1"/>
    <x v="4"/>
    <s v="Verplaatsingen opvolging officials - Referee - Verplaatsingskosten"/>
    <n v="-528"/>
    <x v="0"/>
    <x v="8"/>
    <x v="38"/>
    <s v="Variabele kost"/>
    <m/>
    <m/>
    <m/>
    <m/>
    <m/>
    <m/>
  </r>
  <r>
    <x v="1"/>
    <x v="4"/>
    <s v="Vergoeding opvolging officials - Referee - Dagvergoedingen 3 dagen"/>
    <n v="-252"/>
    <x v="0"/>
    <x v="8"/>
    <x v="38"/>
    <s v="Variabele kost"/>
    <m/>
    <m/>
    <m/>
    <m/>
    <m/>
    <m/>
  </r>
  <r>
    <x v="1"/>
    <x v="4"/>
    <s v="Verplaatsingen opvolging officials - Referee - Verplaatsingskosten"/>
    <n v="-176"/>
    <x v="0"/>
    <x v="8"/>
    <x v="38"/>
    <s v="Variabele kost"/>
    <m/>
    <m/>
    <m/>
    <m/>
    <m/>
    <m/>
  </r>
  <r>
    <x v="1"/>
    <x v="4"/>
    <s v="Verplaatsingskosten officials - Referee - Verplaatsingskosten"/>
    <n v="-900"/>
    <x v="0"/>
    <x v="8"/>
    <x v="38"/>
    <s v="Variabele kost"/>
    <m/>
    <m/>
    <m/>
    <m/>
    <m/>
    <m/>
  </r>
  <r>
    <x v="1"/>
    <x v="4"/>
    <s v="Huur vergaderzalen - Umpire - Huur zaal 10 pers. 1 dag"/>
    <n v="-400"/>
    <x v="0"/>
    <x v="8"/>
    <x v="38"/>
    <s v="Variabele kost"/>
    <m/>
    <m/>
    <m/>
    <m/>
    <m/>
    <m/>
  </r>
  <r>
    <x v="1"/>
    <x v="4"/>
    <s v="Catering - Umpire - Broodjes en drank"/>
    <n v="-600"/>
    <x v="0"/>
    <x v="8"/>
    <x v="38"/>
    <s v="Variabele kost"/>
    <m/>
    <m/>
    <m/>
    <m/>
    <m/>
    <m/>
  </r>
  <r>
    <x v="1"/>
    <x v="4"/>
    <s v="Vergoeding lesgevers - Umpire - Dagvergoedingen 3 dagen"/>
    <n v="-252"/>
    <x v="0"/>
    <x v="8"/>
    <x v="38"/>
    <s v="Variabele kost"/>
    <m/>
    <m/>
    <m/>
    <m/>
    <m/>
    <m/>
  </r>
  <r>
    <x v="1"/>
    <x v="4"/>
    <s v="Verplaatsingskosten lesgevers - Umpire - Verplaatsingskosten"/>
    <n v="-176"/>
    <x v="0"/>
    <x v="8"/>
    <x v="38"/>
    <s v="Variabele kost"/>
    <m/>
    <m/>
    <m/>
    <m/>
    <m/>
    <m/>
  </r>
  <r>
    <x v="1"/>
    <x v="4"/>
    <s v="Vergoeding opvolging officials - Umpire - Dagvergoedingen 1 dag"/>
    <n v="-420"/>
    <x v="0"/>
    <x v="8"/>
    <x v="38"/>
    <s v="Variabele kost"/>
    <m/>
    <m/>
    <m/>
    <m/>
    <m/>
    <m/>
  </r>
  <r>
    <x v="1"/>
    <x v="4"/>
    <s v="Verplaatsingen opvolging officials - Umpire - Verplaatsingskosten"/>
    <n v="-880"/>
    <x v="0"/>
    <x v="8"/>
    <x v="38"/>
    <s v="Variabele kost"/>
    <m/>
    <m/>
    <m/>
    <m/>
    <m/>
    <m/>
  </r>
  <r>
    <x v="1"/>
    <x v="4"/>
    <s v="Verplaatsingen opleiding BE - Umpire - Verplaatsingskosten"/>
    <n v="-352"/>
    <x v="0"/>
    <x v="8"/>
    <x v="38"/>
    <s v="Variabele kost"/>
    <m/>
    <m/>
    <m/>
    <m/>
    <m/>
    <m/>
  </r>
  <r>
    <x v="1"/>
    <x v="4"/>
    <s v="Vergoeding lesgevers - Wedstrijdleider - Dagvergoedingen 3 dagen"/>
    <n v="-252"/>
    <x v="0"/>
    <x v="8"/>
    <x v="38"/>
    <s v="Variabele kost"/>
    <m/>
    <m/>
    <m/>
    <m/>
    <m/>
    <m/>
  </r>
  <r>
    <x v="1"/>
    <x v="4"/>
    <s v="Verplaatsingskosten lesgevers - Wedstrijdleider - Verplaatsingskosten"/>
    <n v="-88"/>
    <x v="0"/>
    <x v="8"/>
    <x v="38"/>
    <s v="Variabele kost"/>
    <m/>
    <m/>
    <m/>
    <m/>
    <m/>
    <m/>
  </r>
  <r>
    <x v="1"/>
    <x v="4"/>
    <s v="Verblijfskosten officials - Overnachtingen - Enkele kamer per nacht"/>
    <n v="-750"/>
    <x v="0"/>
    <x v="8"/>
    <x v="38"/>
    <s v="Variabele kost"/>
    <m/>
    <m/>
    <m/>
    <m/>
    <m/>
    <m/>
  </r>
  <r>
    <x v="1"/>
    <x v="4"/>
    <s v="Digitalisering - Official - Forfaitair"/>
    <n v="-2000"/>
    <x v="0"/>
    <x v="8"/>
    <x v="38"/>
    <s v="Variabele kost"/>
    <m/>
    <m/>
    <m/>
    <m/>
    <m/>
    <m/>
  </r>
  <r>
    <x v="1"/>
    <x v="4"/>
    <s v="Digitalisering - Wedstrijdleider - Forfaitair"/>
    <n v="-2000"/>
    <x v="0"/>
    <x v="8"/>
    <x v="38"/>
    <s v="Variabele kost"/>
    <m/>
    <m/>
    <m/>
    <m/>
    <m/>
    <m/>
  </r>
  <r>
    <x v="1"/>
    <x v="4"/>
    <s v="Analyse - Jeugdofficial - Analyse"/>
    <n v="0"/>
    <x v="0"/>
    <x v="8"/>
    <x v="38"/>
    <s v="Variabele kost"/>
    <m/>
    <m/>
    <m/>
    <m/>
    <m/>
    <m/>
  </r>
  <r>
    <x v="1"/>
    <x v="4"/>
    <s v="Jeugdbeleid - Jeugdofficial - Jeugdbeleid"/>
    <n v="0"/>
    <x v="0"/>
    <x v="8"/>
    <x v="38"/>
    <s v="Variabele kost"/>
    <m/>
    <m/>
    <m/>
    <m/>
    <m/>
    <m/>
  </r>
  <r>
    <x v="1"/>
    <x v="4"/>
    <s v="Digitalisatie cursus wedstrijdleider"/>
    <n v="-500"/>
    <x v="0"/>
    <x v="8"/>
    <x v="38"/>
    <s v="Variabele kost"/>
    <m/>
    <m/>
    <m/>
    <m/>
    <m/>
    <m/>
  </r>
  <r>
    <x v="1"/>
    <x v="4"/>
    <s v="Promotiecampagne wedstrijdleider"/>
    <n v="-250"/>
    <x v="0"/>
    <x v="8"/>
    <x v="38"/>
    <s v="Variabele kost"/>
    <m/>
    <m/>
    <m/>
    <m/>
    <m/>
    <m/>
  </r>
  <r>
    <x v="0"/>
    <x v="4"/>
    <s v="Loonkost opzet trainerscommunity"/>
    <n v="-30000"/>
    <x v="0"/>
    <x v="8"/>
    <x v="39"/>
    <s v="Loonkost"/>
    <s v="Ja"/>
    <s v="Begroting projectfiche ingediend op verloning Pol, verloning Ine hoger"/>
    <s v="OK mits aanpassing"/>
    <s v="OK mits aanpassing"/>
    <s v="Definitieve goedkeuring"/>
    <m/>
  </r>
  <r>
    <x v="0"/>
    <x v="4"/>
    <s v="Loonkost organisatie bijscholingen"/>
    <n v="-2500"/>
    <x v="0"/>
    <x v="8"/>
    <x v="39"/>
    <s v="Loonkost"/>
    <s v="Ja"/>
    <m/>
    <s v="OK mits aanpassing"/>
    <s v="OK mits aanpassing"/>
    <s v="Definitieve goedkeuring"/>
    <m/>
  </r>
  <r>
    <x v="0"/>
    <x v="4"/>
    <s v="Loonkost database met oefeningen"/>
    <n v="-2500"/>
    <x v="0"/>
    <x v="8"/>
    <x v="39"/>
    <s v="Loonkost"/>
    <s v="Ja"/>
    <m/>
    <s v="OK mits aanpassing"/>
    <s v="OK mits aanpassing"/>
    <s v="Definitieve goedkeuring"/>
    <m/>
  </r>
  <r>
    <x v="0"/>
    <x v="4"/>
    <s v="Promotie trainerscommunity"/>
    <n v="-1000"/>
    <x v="0"/>
    <x v="8"/>
    <x v="39"/>
    <s v="Project"/>
    <s v="Ja"/>
    <m/>
    <s v="OK mits aanpassing"/>
    <s v="OK mits aanpassing"/>
    <s v="Definitieve goedkeuring"/>
    <m/>
  </r>
  <r>
    <x v="0"/>
    <x v="4"/>
    <s v="Kosten verbetering trainerscursussen + werking high potentials"/>
    <n v="-7000"/>
    <x v="0"/>
    <x v="8"/>
    <x v="39"/>
    <s v="Project"/>
    <s v="Ja"/>
    <m/>
    <s v="OK mits aanpassing"/>
    <s v="OK mits aanpassing"/>
    <s v="Definitieve goedkeuring"/>
    <m/>
  </r>
  <r>
    <x v="0"/>
    <x v="4"/>
    <s v="10 Badmintonspecifieke bijscholingen"/>
    <n v="-19750"/>
    <x v="0"/>
    <x v="8"/>
    <x v="39"/>
    <s v="Project"/>
    <s v="Ja"/>
    <m/>
    <s v="OK mits aanpassing"/>
    <s v="OK mits aanpassing"/>
    <s v="Definitieve goedkeuring"/>
    <m/>
  </r>
  <r>
    <x v="0"/>
    <x v="4"/>
    <s v="Opzetten database met oefeningen "/>
    <n v="-3000"/>
    <x v="0"/>
    <x v="8"/>
    <x v="39"/>
    <s v="Project"/>
    <s v="Ja"/>
    <s v="Via Twizzit"/>
    <s v="OK mits aanpassing"/>
    <s v="OK mits aanpassing"/>
    <s v="Definitieve goedkeuring"/>
    <m/>
  </r>
  <r>
    <x v="0"/>
    <x v="4"/>
    <s v="Opzetten trainerscommunity - projectsubsidie"/>
    <n v="-1300"/>
    <x v="0"/>
    <x v="8"/>
    <x v="39"/>
    <s v="Projectsubsidie"/>
    <s v="Ja"/>
    <m/>
    <s v="OK mits aanpassing"/>
    <s v="OK mits aanpassing"/>
    <s v="Definitieve goedkeuring"/>
    <m/>
  </r>
  <r>
    <x v="0"/>
    <x v="0"/>
    <s v="Projectfocus SPCO"/>
    <n v="43400"/>
    <x v="1"/>
    <x v="8"/>
    <x v="39"/>
    <s v="Subsidie"/>
    <s v="Ja"/>
    <m/>
    <s v="OK mits aanpassing"/>
    <s v="OK mits aanpassing"/>
    <s v="Definitieve goedkeuring"/>
    <m/>
  </r>
  <r>
    <x v="0"/>
    <x v="4"/>
    <s v="R.commissie"/>
    <n v="-500"/>
    <x v="0"/>
    <x v="9"/>
    <x v="40"/>
    <s v="Variabele kost"/>
    <s v="Ja"/>
    <m/>
    <s v="OK zonder aanpassing"/>
    <s v="OK zonder aanpassing"/>
    <s v="Definitieve goedkeuring"/>
    <m/>
  </r>
  <r>
    <x v="0"/>
    <x v="4"/>
    <s v="Communicatie en promotie recreanten"/>
    <n v="-500"/>
    <x v="0"/>
    <x v="9"/>
    <x v="40"/>
    <s v="Variabele kost"/>
    <s v="Ja"/>
    <n v="-3000"/>
    <s v="OK mits aanpassing"/>
    <s v="OK mits aanpassing"/>
    <s v="Definitieve goedkeuring"/>
    <m/>
  </r>
  <r>
    <x v="0"/>
    <x v="4"/>
    <s v="Toegankelijke informatie voor recreanten(clubs)"/>
    <n v="-700"/>
    <x v="0"/>
    <x v="9"/>
    <x v="40"/>
    <s v="Variabele kost"/>
    <s v="Ja"/>
    <n v="-1000"/>
    <s v="OK mits aanpassing"/>
    <s v="OK mits aanpassing"/>
    <s v="Definitieve goedkeuring"/>
    <m/>
  </r>
  <r>
    <x v="0"/>
    <x v="4"/>
    <s v="Week van de Recreatieve Badmintonner"/>
    <n v="-900"/>
    <x v="0"/>
    <x v="9"/>
    <x v="40"/>
    <s v="Variabele kost"/>
    <s v="Ja"/>
    <n v="-900"/>
    <s v="OK mits aanpassing"/>
    <s v="OK mits aanpassing"/>
    <s v="Definitieve goedkeuring"/>
    <m/>
  </r>
  <r>
    <x v="1"/>
    <x v="4"/>
    <s v="Abonnement trainerscommunity"/>
    <n v="6750"/>
    <x v="1"/>
    <x v="8"/>
    <x v="39"/>
    <s v="Inschrijving"/>
    <m/>
    <m/>
    <m/>
    <m/>
    <m/>
    <m/>
  </r>
  <r>
    <x v="1"/>
    <x v="4"/>
    <s v="10 Badmintonspecifieke bijscholingen"/>
    <n v="8000"/>
    <x v="1"/>
    <x v="8"/>
    <x v="39"/>
    <s v="Inschrijving"/>
    <m/>
    <m/>
    <m/>
    <m/>
    <m/>
    <m/>
  </r>
  <r>
    <x v="1"/>
    <x v="4"/>
    <s v="Dag van trainer op Yonex Belgian International"/>
    <n v="-2250"/>
    <x v="0"/>
    <x v="8"/>
    <x v="39"/>
    <s v="Inschrijving"/>
    <m/>
    <m/>
    <m/>
    <m/>
    <m/>
    <m/>
  </r>
  <r>
    <x v="1"/>
    <x v="4"/>
    <s v="Loonkost opzet trainerscommunity"/>
    <n v="-18300"/>
    <x v="0"/>
    <x v="8"/>
    <x v="39"/>
    <s v="Loonkost"/>
    <m/>
    <m/>
    <m/>
    <m/>
    <m/>
    <m/>
  </r>
  <r>
    <x v="1"/>
    <x v="4"/>
    <s v="Loonkost organisatie bijscholingen"/>
    <n v="-5800"/>
    <x v="0"/>
    <x v="8"/>
    <x v="39"/>
    <s v="Loonkost"/>
    <m/>
    <m/>
    <m/>
    <m/>
    <m/>
    <m/>
  </r>
  <r>
    <x v="1"/>
    <x v="4"/>
    <s v="Loonkost database met oefeningen"/>
    <n v="-5600"/>
    <x v="0"/>
    <x v="8"/>
    <x v="39"/>
    <s v="Loonkost"/>
    <m/>
    <m/>
    <m/>
    <m/>
    <m/>
    <m/>
  </r>
  <r>
    <x v="1"/>
    <x v="4"/>
    <s v="Promotie trainerscommunity"/>
    <n v="-4000"/>
    <x v="0"/>
    <x v="8"/>
    <x v="39"/>
    <s v="Project"/>
    <m/>
    <m/>
    <m/>
    <m/>
    <m/>
    <m/>
  </r>
  <r>
    <x v="1"/>
    <x v="4"/>
    <s v="Kosten verbetering trainerscursussen + werking high potentials"/>
    <n v="-12690"/>
    <x v="0"/>
    <x v="8"/>
    <x v="39"/>
    <s v="Project"/>
    <m/>
    <m/>
    <m/>
    <m/>
    <m/>
    <m/>
  </r>
  <r>
    <x v="1"/>
    <x v="4"/>
    <s v="10 Badmintonspecifieke bijscholingen"/>
    <n v="-22450"/>
    <x v="0"/>
    <x v="8"/>
    <x v="39"/>
    <s v="Project"/>
    <m/>
    <m/>
    <m/>
    <m/>
    <m/>
    <m/>
  </r>
  <r>
    <x v="1"/>
    <x v="4"/>
    <s v="Opzetten database met oefeningen "/>
    <n v="-4000"/>
    <x v="0"/>
    <x v="8"/>
    <x v="39"/>
    <s v="Project"/>
    <m/>
    <m/>
    <m/>
    <m/>
    <m/>
    <m/>
  </r>
  <r>
    <x v="1"/>
    <x v="4"/>
    <s v="Opzetten trainerscommunity - projectsubsidie"/>
    <n v="57250"/>
    <x v="1"/>
    <x v="8"/>
    <x v="39"/>
    <s v="Projectsubsidie"/>
    <m/>
    <m/>
    <m/>
    <m/>
    <m/>
    <m/>
  </r>
  <r>
    <x v="0"/>
    <x v="3"/>
    <s v="R.label"/>
    <n v="-12500"/>
    <x v="0"/>
    <x v="9"/>
    <x v="41"/>
    <s v="Variabele kost"/>
    <s v="Ja"/>
    <s v="Indexering bedrag tov 2025"/>
    <s v="OK zonder aanpassing"/>
    <s v="OK zonder aanpassing"/>
    <s v="Definitieve goedkeuring"/>
    <m/>
  </r>
  <r>
    <x v="0"/>
    <x v="4"/>
    <s v="Organisatie share-avonden - 1 in elke provincie"/>
    <n v="-750"/>
    <x v="0"/>
    <x v="10"/>
    <x v="42"/>
    <s v="Variabele kost"/>
    <s v="Ja"/>
    <s v="Aangepast van 2500 naar 769 (adhv kosten eerdere edities), vorige keer maar 1 of 2 georganiseerd is dit in rekening genomen?"/>
    <s v="OK zonder aanpassing"/>
    <s v="OK zonder aanpassing"/>
    <s v="Definitieve goedkeuring"/>
    <m/>
  </r>
  <r>
    <x v="0"/>
    <x v="4"/>
    <s v="Jaarlijks 15 geselecteerde clubs bezoeken"/>
    <n v="-500"/>
    <x v="0"/>
    <x v="10"/>
    <x v="42"/>
    <s v="Variabele kost"/>
    <s v="Ja"/>
    <s v="-750 uit beleidsplan; berekening zie opmerking, haalbaarheid? Misschien starten met 10?"/>
    <s v="OK mits aanpassing"/>
    <s v="OK mits aanpassing"/>
    <s v="Definitieve goedkeuring"/>
    <m/>
  </r>
  <r>
    <x v="0"/>
    <x v="4"/>
    <s v="Fysiek bezoek van nieuwe clubs"/>
    <n v="-500"/>
    <x v="0"/>
    <x v="10"/>
    <x v="42"/>
    <s v="Variabele kost"/>
    <s v="Ja"/>
    <s v="Aanpassing vereist naar 330 of 660; zie opmerking bij bedrag"/>
    <s v="OK zonder aanpassing"/>
    <s v="OK zonder aanpassing"/>
    <s v="Definitieve goedkeuring"/>
    <m/>
  </r>
  <r>
    <x v="1"/>
    <x v="4"/>
    <s v="R.commissie"/>
    <n v="-250"/>
    <x v="0"/>
    <x v="9"/>
    <x v="40"/>
    <s v="Variabele kost"/>
    <m/>
    <m/>
    <m/>
    <m/>
    <m/>
    <m/>
  </r>
  <r>
    <x v="1"/>
    <x v="4"/>
    <s v="Studentenwerking"/>
    <n v="-500"/>
    <x v="0"/>
    <x v="9"/>
    <x v="40"/>
    <s v="Variabele kost"/>
    <m/>
    <m/>
    <m/>
    <m/>
    <m/>
    <m/>
  </r>
  <r>
    <x v="1"/>
    <x v="4"/>
    <s v="Communicatie en promotie recreanten"/>
    <n v="-3600"/>
    <x v="0"/>
    <x v="9"/>
    <x v="40"/>
    <s v="Variabele kost"/>
    <m/>
    <m/>
    <m/>
    <m/>
    <m/>
    <m/>
  </r>
  <r>
    <x v="1"/>
    <x v="4"/>
    <s v="Toegankelijke informatie voor recreanten(clubs)"/>
    <n v="-2000"/>
    <x v="0"/>
    <x v="9"/>
    <x v="40"/>
    <s v="Variabele kost"/>
    <m/>
    <m/>
    <m/>
    <m/>
    <m/>
    <m/>
  </r>
  <r>
    <x v="1"/>
    <x v="4"/>
    <s v="Week van de Recreatieve Badmintonner"/>
    <n v="-500"/>
    <x v="0"/>
    <x v="9"/>
    <x v="40"/>
    <s v="Variabele kost"/>
    <m/>
    <m/>
    <m/>
    <m/>
    <m/>
    <m/>
  </r>
  <r>
    <x v="1"/>
    <x v="4"/>
    <s v="Seniorenwerking"/>
    <n v="-500"/>
    <x v="0"/>
    <x v="9"/>
    <x v="40"/>
    <s v="Variabele kost"/>
    <m/>
    <m/>
    <m/>
    <m/>
    <m/>
    <m/>
  </r>
  <r>
    <x v="0"/>
    <x v="4"/>
    <s v="Organiseren van workshops omtrent communicatie, inclusief sociale media, voor clubvertegenwoordigers"/>
    <n v="-750"/>
    <x v="0"/>
    <x v="10"/>
    <x v="42"/>
    <s v="Variabele kost"/>
    <s v="Ja"/>
    <s v="-1000 Overgenomen uit beleidsplan; omschrijving van de kosten? Ik denk dat we dit in house kunnen voorzien. De enige kosten zouden dan een vergaderruimte zijn en de eventuele verplaatsing "/>
    <s v="OK mits aanpassing"/>
    <s v="OK mits aanpassing"/>
    <s v="Definitieve goedkeuring"/>
    <m/>
  </r>
  <r>
    <x v="1"/>
    <x v="3"/>
    <s v="R.label"/>
    <n v="-12000"/>
    <x v="0"/>
    <x v="9"/>
    <x v="41"/>
    <s v="Vaste kost"/>
    <m/>
    <m/>
    <m/>
    <m/>
    <m/>
    <m/>
  </r>
  <r>
    <x v="0"/>
    <x v="4"/>
    <s v="Organiseren van workshops omtrent communicatie, inclusief sociale media, voor clubvertegenwoordigers"/>
    <n v="500"/>
    <x v="1"/>
    <x v="10"/>
    <x v="42"/>
    <s v="Inschrijving"/>
    <s v="Ja"/>
    <s v="Overgenomen uit beleidsplan, 20x 25? of 10x 50? of ..."/>
    <s v="OK zonder aanpassing"/>
    <s v="OK zonder aanpassing"/>
    <s v="Definitieve goedkeuring"/>
    <m/>
  </r>
  <r>
    <x v="0"/>
    <x v="4"/>
    <s v="Gymfed"/>
    <m/>
    <x v="2"/>
    <x v="10"/>
    <x v="42"/>
    <m/>
    <m/>
    <s v="Nog in te voorzien?"/>
    <s v="Voorstel tot schrapping"/>
    <s v="Voorstel tot schrapping"/>
    <s v="Geschrapt"/>
    <m/>
  </r>
  <r>
    <x v="0"/>
    <x v="4"/>
    <s v="Twizzit (tarief navragen bij twizzit)"/>
    <n v="-900"/>
    <x v="0"/>
    <x v="10"/>
    <x v="42"/>
    <s v="Variabele kost"/>
    <m/>
    <n v="-1000"/>
    <s v="OK mits aanpassing"/>
    <s v="OK mits aanpassing"/>
    <s v="Definitieve goedkeuring"/>
    <m/>
  </r>
  <r>
    <x v="0"/>
    <x v="4"/>
    <s v="Sensibilisering duurzaam materiaalgebruik"/>
    <n v="-900"/>
    <x v="0"/>
    <x v="10"/>
    <x v="42"/>
    <s v="Variabele kost"/>
    <m/>
    <n v="-1000"/>
    <s v="OK mits aanpassing"/>
    <s v="OK mits aanpassing"/>
    <s v="Definitieve goedkeuring"/>
    <m/>
  </r>
  <r>
    <x v="0"/>
    <x v="4"/>
    <s v="Vragenbox voor bestuur"/>
    <n v="-250"/>
    <x v="0"/>
    <x v="10"/>
    <x v="42"/>
    <s v="Variabele kost"/>
    <m/>
    <m/>
    <s v="OK zonder aanpassing"/>
    <s v="OK zonder aanpassing"/>
    <s v="Definitieve goedkeuring"/>
    <m/>
  </r>
  <r>
    <x v="0"/>
    <x v="4"/>
    <s v="Ondersteuning clubwerking"/>
    <n v="-2500"/>
    <x v="0"/>
    <x v="10"/>
    <x v="42"/>
    <s v="Variabele kost"/>
    <m/>
    <s v="NIEUW"/>
    <s v="OK mits aanpassing"/>
    <s v="OK mits aanpassing"/>
    <s v="Definitieve goedkeuring"/>
    <m/>
  </r>
  <r>
    <x v="0"/>
    <x v="0"/>
    <s v="Subsidie Sport Vlaanderen"/>
    <n v="0"/>
    <x v="1"/>
    <x v="11"/>
    <x v="43"/>
    <s v="Subsidie"/>
    <s v="Nee"/>
    <n v="3800"/>
    <s v="Voorstel tot schrapping"/>
    <s v="Voorstel tot schrapping"/>
    <s v="Geschrapt"/>
    <m/>
  </r>
  <r>
    <x v="1"/>
    <x v="2"/>
    <s v="Teambuilding /incentives monitoren"/>
    <m/>
    <x v="0"/>
    <x v="11"/>
    <x v="43"/>
    <s v="Variabele kost"/>
    <m/>
    <n v="-800"/>
    <m/>
    <m/>
    <m/>
    <m/>
  </r>
  <r>
    <x v="1"/>
    <x v="3"/>
    <s v="Eindejaarspremie monitoren"/>
    <m/>
    <x v="0"/>
    <x v="11"/>
    <x v="43"/>
    <s v="Variabele kost"/>
    <m/>
    <n v="-800"/>
    <m/>
    <m/>
    <m/>
    <m/>
  </r>
  <r>
    <x v="1"/>
    <x v="1"/>
    <s v="Materiaal"/>
    <m/>
    <x v="0"/>
    <x v="11"/>
    <x v="43"/>
    <s v="Variabele kost"/>
    <m/>
    <n v="-1000"/>
    <m/>
    <m/>
    <m/>
    <m/>
  </r>
  <r>
    <x v="1"/>
    <x v="1"/>
    <s v="Gadgets"/>
    <m/>
    <x v="0"/>
    <x v="11"/>
    <x v="43"/>
    <s v="Variabele kost"/>
    <m/>
    <n v="-2000"/>
    <m/>
    <m/>
    <m/>
    <m/>
  </r>
  <r>
    <x v="1"/>
    <x v="4"/>
    <s v="Andere kosten"/>
    <m/>
    <x v="0"/>
    <x v="11"/>
    <x v="43"/>
    <s v="Variabele kost"/>
    <m/>
    <n v="-1900"/>
    <m/>
    <m/>
    <m/>
    <m/>
  </r>
  <r>
    <x v="1"/>
    <x v="0"/>
    <s v="Subsidie Sport Vlaanderen"/>
    <m/>
    <x v="1"/>
    <x v="11"/>
    <x v="43"/>
    <s v="Subsidie"/>
    <m/>
    <n v="8400"/>
    <m/>
    <m/>
    <m/>
    <m/>
  </r>
  <r>
    <x v="0"/>
    <x v="2"/>
    <s v="Teambuilding /incentives monitoren"/>
    <n v="0"/>
    <x v="0"/>
    <x v="11"/>
    <x v="43"/>
    <s v="Variabele kost"/>
    <s v="Ja"/>
    <n v="-400"/>
    <s v="Voorstel tot schrapping"/>
    <s v="Voorstel tot schrapping"/>
    <s v="Geschrapt"/>
    <m/>
  </r>
  <r>
    <x v="0"/>
    <x v="3"/>
    <s v="Eindejaarspremie monitoren"/>
    <n v="0"/>
    <x v="0"/>
    <x v="11"/>
    <x v="43"/>
    <s v="Variabele kost"/>
    <s v="Ja"/>
    <n v="-400"/>
    <s v="Voorstel tot schrapping"/>
    <s v="Voorstel tot schrapping"/>
    <s v="Geschrapt"/>
    <m/>
  </r>
  <r>
    <x v="0"/>
    <x v="1"/>
    <s v="Materiaal"/>
    <n v="0"/>
    <x v="0"/>
    <x v="11"/>
    <x v="43"/>
    <s v="Variabele kost"/>
    <s v="Ja"/>
    <n v="-500"/>
    <s v="Voorstel tot schrapping"/>
    <s v="Voorstel tot schrapping"/>
    <s v="Geschrapt"/>
    <m/>
  </r>
  <r>
    <x v="0"/>
    <x v="4"/>
    <s v="Andere kosten"/>
    <n v="0"/>
    <x v="0"/>
    <x v="11"/>
    <x v="43"/>
    <s v="Variabele kost"/>
    <s v="Ja"/>
    <n v="-1000"/>
    <s v="Voorstel tot schrapping"/>
    <s v="Voorstel tot schrapping"/>
    <s v="Geschrapt"/>
    <m/>
  </r>
  <r>
    <x v="0"/>
    <x v="1"/>
    <s v="Gadgets"/>
    <n v="0"/>
    <x v="0"/>
    <x v="11"/>
    <x v="43"/>
    <s v="Variabele kost"/>
    <s v="Ja"/>
    <n v="-1000"/>
    <s v="Voorstel tot schrapping"/>
    <s v="Voorstel tot schrapping"/>
    <s v="Geschrapt"/>
    <m/>
  </r>
  <r>
    <x v="0"/>
    <x v="2"/>
    <s v="Inschrijvingen Sportkamp Blankenberge"/>
    <n v="0"/>
    <x v="1"/>
    <x v="11"/>
    <x v="44"/>
    <s v="Inschrijving"/>
    <s v="Ja"/>
    <n v="14250"/>
    <s v="Voorstel tot schrapping"/>
    <s v="Voorstel tot schrapping"/>
    <s v="Geschrapt"/>
    <m/>
  </r>
  <r>
    <x v="0"/>
    <x v="0"/>
    <s v="Inschrijvingen Sportkamp Blankenberge"/>
    <n v="0"/>
    <x v="1"/>
    <x v="11"/>
    <x v="44"/>
    <s v="Inschrijving"/>
    <s v="Ja"/>
    <n v="4750"/>
    <s v="Voorstel tot schrapping"/>
    <s v="Voorstel tot schrapping"/>
    <s v="Geschrapt"/>
    <m/>
  </r>
  <r>
    <x v="0"/>
    <x v="0"/>
    <s v="Organisatie sportkamp Blankenberge"/>
    <n v="0"/>
    <x v="0"/>
    <x v="11"/>
    <x v="44"/>
    <s v="Variabele kost"/>
    <s v="Ja"/>
    <n v="-1500"/>
    <s v="Voorstel tot schrapping"/>
    <s v="Voorstel tot schrapping"/>
    <s v="Geschrapt"/>
    <m/>
  </r>
  <r>
    <x v="0"/>
    <x v="2"/>
    <s v="Uitbetaling trainers sportkamp"/>
    <n v="0"/>
    <x v="0"/>
    <x v="11"/>
    <x v="44"/>
    <s v="Variabele kost"/>
    <s v="Nee"/>
    <n v="-2000"/>
    <s v="Voorstel tot schrapping"/>
    <s v="Voorstel tot schrapping"/>
    <s v="Geschrapt"/>
    <m/>
  </r>
  <r>
    <x v="1"/>
    <x v="4"/>
    <s v="Communicatiestrategie opstellen voor clubs"/>
    <n v="500"/>
    <x v="1"/>
    <x v="10"/>
    <x v="42"/>
    <s v="Inschrijving"/>
    <m/>
    <m/>
    <m/>
    <m/>
    <m/>
    <m/>
  </r>
  <r>
    <x v="1"/>
    <x v="4"/>
    <s v="Training clubs voor sponsors en partnerships"/>
    <n v="500"/>
    <x v="1"/>
    <x v="10"/>
    <x v="42"/>
    <s v="Inschrijving"/>
    <m/>
    <m/>
    <m/>
    <m/>
    <m/>
    <m/>
  </r>
  <r>
    <x v="1"/>
    <x v="4"/>
    <s v="Organisatie share-avonden - 1 in elke provincie"/>
    <n v="-2500"/>
    <x v="0"/>
    <x v="10"/>
    <x v="42"/>
    <s v="Variabele kost"/>
    <m/>
    <m/>
    <m/>
    <m/>
    <m/>
    <m/>
  </r>
  <r>
    <x v="1"/>
    <x v="4"/>
    <s v="Huidige clubsbezoeken"/>
    <n v="-750"/>
    <x v="0"/>
    <x v="10"/>
    <x v="42"/>
    <s v="Variabele kost"/>
    <m/>
    <m/>
    <m/>
    <m/>
    <m/>
    <m/>
  </r>
  <r>
    <x v="1"/>
    <x v="4"/>
    <s v="Nieuwe clubs bezoeken"/>
    <n v="-1000"/>
    <x v="0"/>
    <x v="10"/>
    <x v="42"/>
    <s v="Variabele kost"/>
    <m/>
    <m/>
    <m/>
    <m/>
    <m/>
    <m/>
  </r>
  <r>
    <x v="1"/>
    <x v="4"/>
    <s v="Communicatiestrategie opstellen voor clubs"/>
    <n v="-1800"/>
    <x v="0"/>
    <x v="10"/>
    <x v="42"/>
    <s v="Variabele kost"/>
    <m/>
    <m/>
    <m/>
    <m/>
    <m/>
    <m/>
  </r>
  <r>
    <x v="1"/>
    <x v="4"/>
    <s v="Training clubs voor sponsors en partnerships"/>
    <n v="-1800"/>
    <x v="0"/>
    <x v="10"/>
    <x v="42"/>
    <s v="Variabele kost"/>
    <m/>
    <m/>
    <m/>
    <m/>
    <m/>
    <m/>
  </r>
  <r>
    <x v="1"/>
    <x v="1"/>
    <s v="Uitbetaling loon trainers SPK1"/>
    <n v="-2250"/>
    <x v="0"/>
    <x v="11"/>
    <x v="45"/>
    <s v="Variabele kost"/>
    <m/>
    <m/>
    <m/>
    <m/>
    <m/>
    <m/>
  </r>
  <r>
    <x v="1"/>
    <x v="0"/>
    <s v="Coordinatie SPK1"/>
    <n v="2750"/>
    <x v="1"/>
    <x v="11"/>
    <x v="45"/>
    <s v="Inschrijving"/>
    <m/>
    <m/>
    <m/>
    <m/>
    <m/>
    <m/>
  </r>
  <r>
    <x v="1"/>
    <x v="2"/>
    <s v="Coordinatie SPK1"/>
    <n v="8250"/>
    <x v="1"/>
    <x v="11"/>
    <x v="45"/>
    <s v="Inschrijving"/>
    <m/>
    <m/>
    <m/>
    <m/>
    <m/>
    <m/>
  </r>
  <r>
    <x v="1"/>
    <x v="0"/>
    <s v="Coordinatie SPK1"/>
    <n v="-1000"/>
    <x v="0"/>
    <x v="11"/>
    <x v="45"/>
    <s v="Variabele kost"/>
    <m/>
    <m/>
    <m/>
    <m/>
    <m/>
    <m/>
  </r>
  <r>
    <x v="1"/>
    <x v="1"/>
    <s v="Coordinatie SPK1"/>
    <n v="-8000"/>
    <x v="0"/>
    <x v="11"/>
    <x v="45"/>
    <s v="Variabele kost"/>
    <m/>
    <m/>
    <m/>
    <m/>
    <m/>
    <m/>
  </r>
  <r>
    <x v="1"/>
    <x v="2"/>
    <s v="Uitbetaling loon trainers SPK2"/>
    <n v="-2250"/>
    <x v="0"/>
    <x v="11"/>
    <x v="46"/>
    <s v="Variabele kost"/>
    <m/>
    <m/>
    <m/>
    <m/>
    <m/>
    <m/>
  </r>
  <r>
    <x v="1"/>
    <x v="0"/>
    <s v="Coordinatie SPK2"/>
    <n v="2750"/>
    <x v="1"/>
    <x v="11"/>
    <x v="46"/>
    <s v="Inschrijving"/>
    <m/>
    <m/>
    <m/>
    <m/>
    <m/>
    <m/>
  </r>
  <r>
    <x v="1"/>
    <x v="2"/>
    <s v="Coordinatie SPK2"/>
    <n v="8250"/>
    <x v="1"/>
    <x v="11"/>
    <x v="46"/>
    <s v="Inschrijving"/>
    <m/>
    <m/>
    <m/>
    <m/>
    <m/>
    <m/>
  </r>
  <r>
    <x v="1"/>
    <x v="0"/>
    <s v="Coordinatie SPK2"/>
    <n v="-1000"/>
    <x v="0"/>
    <x v="11"/>
    <x v="46"/>
    <s v="Variabele kost"/>
    <m/>
    <m/>
    <m/>
    <m/>
    <m/>
    <m/>
  </r>
  <r>
    <x v="1"/>
    <x v="2"/>
    <s v="Coordinatie SPK2"/>
    <n v="-8000"/>
    <x v="0"/>
    <x v="11"/>
    <x v="46"/>
    <s v="Variabele kost"/>
    <m/>
    <m/>
    <m/>
    <m/>
    <m/>
    <m/>
  </r>
  <r>
    <x v="0"/>
    <x v="2"/>
    <s v="Organisatie sportkamp Blankenberge"/>
    <n v="0"/>
    <x v="0"/>
    <x v="11"/>
    <x v="44"/>
    <s v="Variabele kost"/>
    <s v="Ja"/>
    <n v="-11500"/>
    <s v="Voorstel tot schrapping"/>
    <s v="Voorstel tot schrapping"/>
    <s v="Geschrapt"/>
    <m/>
  </r>
  <r>
    <x v="0"/>
    <x v="4"/>
    <s v="Programmakost TSS coaches (deenlname nat-en inter. tornooien)"/>
    <n v="-7000"/>
    <x v="0"/>
    <x v="7"/>
    <x v="34"/>
    <s v="Variabele kost"/>
    <m/>
    <n v="-7500"/>
    <s v="OK mits aanpassing"/>
    <s v="OK mits aanpassing"/>
    <s v="Definitieve goedkeuring"/>
    <m/>
  </r>
  <r>
    <x v="0"/>
    <x v="4"/>
    <s v="Zaalhuur TSS KU Leuven"/>
    <n v="-11100"/>
    <x v="0"/>
    <x v="7"/>
    <x v="34"/>
    <s v="Vaste kost"/>
    <m/>
    <m/>
    <s v="OK zonder aanpassing"/>
    <s v="OK zonder aanpassing"/>
    <s v="Definitieve goedkeuring"/>
    <m/>
  </r>
  <r>
    <x v="0"/>
    <x v="4"/>
    <s v="Badmintoncentra"/>
    <n v="0"/>
    <x v="1"/>
    <x v="7"/>
    <x v="34"/>
    <s v="Inschrijving"/>
    <s v="Ja"/>
    <m/>
    <s v="Voorstel tot schrapping"/>
    <s v="Voorstel tot schrapping"/>
    <s v="Geschrapt"/>
    <m/>
  </r>
  <r>
    <x v="0"/>
    <x v="4"/>
    <s v="Bijdrage trainingen VJS"/>
    <n v="8900"/>
    <x v="1"/>
    <x v="7"/>
    <x v="34"/>
    <s v="Inkomsten varia"/>
    <s v="Ja"/>
    <s v="8640, indexering tarieven 3%"/>
    <s v="OK mits aanpassing"/>
    <s v="OK mits aanpassing"/>
    <s v="Definitieve goedkeuring"/>
    <m/>
  </r>
  <r>
    <x v="1"/>
    <x v="2"/>
    <s v="Uitbetaling loon trainers SPK3"/>
    <n v="-3900"/>
    <x v="0"/>
    <x v="11"/>
    <x v="44"/>
    <s v="Variabele kost"/>
    <m/>
    <m/>
    <m/>
    <m/>
    <m/>
    <m/>
  </r>
  <r>
    <x v="1"/>
    <x v="0"/>
    <s v="Coordinatie SPK3"/>
    <n v="4750"/>
    <x v="1"/>
    <x v="11"/>
    <x v="44"/>
    <s v="Inschrijving"/>
    <m/>
    <m/>
    <m/>
    <m/>
    <m/>
    <m/>
  </r>
  <r>
    <x v="1"/>
    <x v="2"/>
    <s v="Coordinatie SPK3"/>
    <n v="14250"/>
    <x v="1"/>
    <x v="11"/>
    <x v="44"/>
    <s v="Inschrijving"/>
    <m/>
    <m/>
    <m/>
    <m/>
    <m/>
    <m/>
  </r>
  <r>
    <x v="1"/>
    <x v="0"/>
    <s v="Coordinatie SPK3"/>
    <n v="-1500"/>
    <x v="0"/>
    <x v="11"/>
    <x v="44"/>
    <s v="Variabele kost"/>
    <m/>
    <m/>
    <m/>
    <m/>
    <m/>
    <m/>
  </r>
  <r>
    <x v="1"/>
    <x v="2"/>
    <s v="Coordinatie SPK3"/>
    <n v="-11500"/>
    <x v="0"/>
    <x v="11"/>
    <x v="44"/>
    <s v="Variabele kost"/>
    <m/>
    <m/>
    <m/>
    <m/>
    <m/>
    <m/>
  </r>
  <r>
    <x v="0"/>
    <x v="4"/>
    <s v="Huur infrastructuur (SV)"/>
    <n v="0"/>
    <x v="1"/>
    <x v="7"/>
    <x v="34"/>
    <s v="Subsidie"/>
    <s v="Ja"/>
    <m/>
    <s v="Voorstel tot schrapping"/>
    <s v="Voorstel tot schrapping"/>
    <s v="Geschrapt"/>
    <m/>
  </r>
  <r>
    <x v="0"/>
    <x v="4"/>
    <s v="Bijdrage trainingen externe spelers"/>
    <n v="7400"/>
    <x v="1"/>
    <x v="7"/>
    <x v="34"/>
    <s v="Inkomsten varia"/>
    <s v="Ja"/>
    <s v="7200, indexering tarieven 3%"/>
    <s v="OK mits aanpassing"/>
    <s v="OK mits aanpassing"/>
    <s v="Definitieve goedkeuring"/>
    <m/>
  </r>
  <r>
    <x v="0"/>
    <x v="4"/>
    <s v="Bijdrage Trainingen TSS"/>
    <n v="18600"/>
    <x v="1"/>
    <x v="7"/>
    <x v="34"/>
    <s v="Inkomsten varia"/>
    <s v="Ja"/>
    <s v="18100, indexering tarieven 3%"/>
    <s v="OK mits aanpassing"/>
    <s v="OK mits aanpassing"/>
    <s v="Definitieve goedkeuring"/>
    <m/>
  </r>
  <r>
    <x v="0"/>
    <x v="4"/>
    <s v="Bijdrage pragramma TSS (bijdrage nat-en inter. tornooien)"/>
    <n v="27500"/>
    <x v="1"/>
    <x v="7"/>
    <x v="34"/>
    <s v="Inkomsten varia"/>
    <s v="Ja"/>
    <m/>
    <s v="OK zonder aanpassing"/>
    <s v="OK zonder aanpassing"/>
    <s v="Definitieve goedkeuring"/>
    <m/>
  </r>
  <r>
    <x v="0"/>
    <x v="4"/>
    <s v="Tornooi ondersteuning (SV)"/>
    <n v="0"/>
    <x v="1"/>
    <x v="7"/>
    <x v="34"/>
    <s v="Subsidie"/>
    <s v="Ja"/>
    <m/>
    <s v="Voorstel tot schrapping"/>
    <s v="Voorstel tot schrapping"/>
    <s v="Geschrapt"/>
    <m/>
  </r>
  <r>
    <x v="0"/>
    <x v="4"/>
    <s v="Programma gerelateerde sportwet omkadering (SV)"/>
    <n v="0"/>
    <x v="1"/>
    <x v="7"/>
    <x v="34"/>
    <s v="Variabele kost"/>
    <s v="Ja"/>
    <m/>
    <s v="Voorstel tot schrapping"/>
    <s v="Voorstel tot schrapping"/>
    <s v="Geschrapt"/>
    <m/>
  </r>
  <r>
    <x v="0"/>
    <x v="4"/>
    <s v="Sportmaterialen (SV)"/>
    <n v="0"/>
    <x v="1"/>
    <x v="7"/>
    <x v="34"/>
    <s v="Variabele kost"/>
    <s v="Ja"/>
    <m/>
    <s v="Voorstel tot schrapping"/>
    <s v="Voorstel tot schrapping"/>
    <s v="Geschrapt"/>
    <m/>
  </r>
  <r>
    <x v="0"/>
    <x v="4"/>
    <s v="Krachtkosten"/>
    <n v="-3000"/>
    <x v="0"/>
    <x v="7"/>
    <x v="34"/>
    <s v="Variabele kost"/>
    <s v="Ja"/>
    <m/>
    <s v="OK zonder aanpassing"/>
    <s v="OK zonder aanpassing"/>
    <s v="Definitieve goedkeuring"/>
    <m/>
  </r>
  <r>
    <x v="0"/>
    <x v="4"/>
    <s v="Programma VJS (coach)"/>
    <n v="-1000"/>
    <x v="0"/>
    <x v="7"/>
    <x v="34"/>
    <s v="Variabele kost"/>
    <s v="Ja"/>
    <m/>
    <s v="OK zonder aanpassing"/>
    <s v="OK zonder aanpassing"/>
    <s v="Definitieve goedkeuring"/>
    <m/>
  </r>
  <r>
    <x v="0"/>
    <x v="4"/>
    <s v="Physical coach"/>
    <n v="-6400"/>
    <x v="0"/>
    <x v="7"/>
    <x v="34"/>
    <s v="Variabele kost"/>
    <s v="Ja"/>
    <m/>
    <s v="OK zonder aanpassing"/>
    <s v="OK zonder aanpassing"/>
    <s v="Definitieve goedkeuring"/>
    <m/>
  </r>
  <r>
    <x v="0"/>
    <x v="4"/>
    <s v="Shuttles"/>
    <n v="-8000"/>
    <x v="0"/>
    <x v="7"/>
    <x v="34"/>
    <s v="Variabele kost"/>
    <s v="Ja"/>
    <m/>
    <s v="OK zonder aanpassing"/>
    <s v="OK zonder aanpassing"/>
    <s v="Definitieve goedkeuring"/>
    <m/>
  </r>
  <r>
    <x v="0"/>
    <x v="4"/>
    <s v="Programmakost TSS spelers (Deelname aan nat- en internationale tornooien)"/>
    <n v="-29000"/>
    <x v="0"/>
    <x v="7"/>
    <x v="34"/>
    <s v="Variabele kost"/>
    <s v="Ja"/>
    <n v="-30800"/>
    <s v="OK mits aanpassing"/>
    <s v="OK mits aanpassing"/>
    <s v="Definitieve goedkeuring"/>
    <m/>
  </r>
  <r>
    <x v="0"/>
    <x v="4"/>
    <s v="Zaalhuur VJS"/>
    <n v="-500"/>
    <x v="0"/>
    <x v="7"/>
    <x v="34"/>
    <s v="Vaste kost"/>
    <s v="Ja"/>
    <m/>
    <s v="OK zonder aanpassing"/>
    <s v="OK zonder aanpassing"/>
    <s v="Definitieve goedkeuring"/>
    <m/>
  </r>
  <r>
    <x v="0"/>
    <x v="4"/>
    <s v="Badmintoncentra"/>
    <n v="0"/>
    <x v="0"/>
    <x v="7"/>
    <x v="34"/>
    <s v="Variabele kost"/>
    <s v="Ja"/>
    <m/>
    <s v="Voorstel tot schrapping"/>
    <s v="Voorstel tot schrapping"/>
    <s v="Geschrapt"/>
    <m/>
  </r>
  <r>
    <x v="0"/>
    <x v="4"/>
    <s v="Deelname aan nat- en internationale tornooien en stage spelers"/>
    <n v="0"/>
    <x v="0"/>
    <x v="7"/>
    <x v="34"/>
    <s v="Variabele kost"/>
    <s v="Ja"/>
    <m/>
    <s v="Voorstel tot schrapping"/>
    <s v="Voorstel tot schrapping"/>
    <s v="Geschrapt"/>
    <m/>
  </r>
  <r>
    <x v="0"/>
    <x v="4"/>
    <s v="Trainingsgelden Elite sparring"/>
    <n v="1800"/>
    <x v="1"/>
    <x v="7"/>
    <x v="37"/>
    <s v="Inschrijving"/>
    <s v="Ja"/>
    <m/>
    <s v="OK zonder aanpassing"/>
    <s v="OK zonder aanpassing"/>
    <s v="Definitieve goedkeuring"/>
    <m/>
  </r>
  <r>
    <x v="0"/>
    <x v="4"/>
    <s v="Krachtkosten Elite"/>
    <n v="-375"/>
    <x v="0"/>
    <x v="7"/>
    <x v="37"/>
    <s v="Variabele kost"/>
    <s v="Ja"/>
    <m/>
    <s v="OK zonder aanpassing"/>
    <s v="OK zonder aanpassing"/>
    <s v="Definitieve goedkeuring"/>
    <m/>
  </r>
  <r>
    <x v="1"/>
    <x v="4"/>
    <s v="Marketingmateriaal"/>
    <n v="-6000"/>
    <x v="0"/>
    <x v="3"/>
    <x v="25"/>
    <s v="Variabele kost"/>
    <m/>
    <m/>
    <m/>
    <m/>
    <m/>
    <m/>
  </r>
  <r>
    <x v="1"/>
    <x v="4"/>
    <s v="Winacties"/>
    <n v="-1300"/>
    <x v="0"/>
    <x v="3"/>
    <x v="25"/>
    <s v="Variabele kost"/>
    <m/>
    <m/>
    <m/>
    <m/>
    <m/>
    <m/>
  </r>
  <r>
    <x v="1"/>
    <x v="4"/>
    <s v="Interne opleiding reputatiemanagement en visie/strategie communicatie"/>
    <n v="-1800"/>
    <x v="0"/>
    <x v="3"/>
    <x v="25"/>
    <s v="Variabele kost"/>
    <m/>
    <m/>
    <m/>
    <m/>
    <m/>
    <m/>
  </r>
  <r>
    <x v="1"/>
    <x v="4"/>
    <s v="Aanduiden gezichten/woordvoerders"/>
    <n v="-900"/>
    <x v="0"/>
    <x v="3"/>
    <x v="25"/>
    <s v="Variabele kost"/>
    <m/>
    <m/>
    <m/>
    <m/>
    <m/>
    <m/>
  </r>
  <r>
    <x v="1"/>
    <x v="4"/>
    <s v="Uitbouwen ambassadeursstrategie"/>
    <n v="-900"/>
    <x v="0"/>
    <x v="3"/>
    <x v="25"/>
    <s v="Variabele kost"/>
    <m/>
    <m/>
    <m/>
    <m/>
    <m/>
    <m/>
  </r>
  <r>
    <x v="1"/>
    <x v="4"/>
    <s v="Winacties nieuwsbrief"/>
    <n v="-900"/>
    <x v="0"/>
    <x v="3"/>
    <x v="25"/>
    <s v="Variabele kost"/>
    <m/>
    <m/>
    <m/>
    <m/>
    <m/>
    <m/>
  </r>
  <r>
    <x v="1"/>
    <x v="4"/>
    <s v="Professioneel beeldmateriaal aanmaak"/>
    <n v="-2500"/>
    <x v="0"/>
    <x v="3"/>
    <x v="25"/>
    <s v="Variabele kost"/>
    <m/>
    <m/>
    <m/>
    <m/>
    <m/>
    <m/>
  </r>
  <r>
    <x v="1"/>
    <x v="4"/>
    <s v="PR-support voor events"/>
    <n v="-2700"/>
    <x v="0"/>
    <x v="3"/>
    <x v="25"/>
    <s v="Variabele kost"/>
    <m/>
    <m/>
    <m/>
    <m/>
    <m/>
    <m/>
  </r>
  <r>
    <x v="0"/>
    <x v="4"/>
    <s v="Programma gerelateerde sportwet omkadering"/>
    <s v="?"/>
    <x v="0"/>
    <x v="7"/>
    <x v="37"/>
    <s v="Variabele kost"/>
    <s v="Ja"/>
    <m/>
    <s v="Voorstel tot schrapping"/>
    <s v="Voorstel tot schrapping"/>
    <s v="Geschrapt"/>
    <m/>
  </r>
  <r>
    <x v="0"/>
    <x v="4"/>
    <s v="Physical coach"/>
    <n v="-5000"/>
    <x v="0"/>
    <x v="7"/>
    <x v="37"/>
    <s v="Variabele kost"/>
    <s v="Ja"/>
    <m/>
    <s v="OK zonder aanpassing"/>
    <s v="OK zonder aanpassing"/>
    <s v="Definitieve goedkeuring"/>
    <m/>
  </r>
  <r>
    <x v="0"/>
    <x v="4"/>
    <s v="Shuttles"/>
    <n v="-5000"/>
    <x v="0"/>
    <x v="7"/>
    <x v="37"/>
    <s v="Variabele kost"/>
    <s v="Ja"/>
    <m/>
    <s v="OK zonder aanpassing"/>
    <s v="OK zonder aanpassing"/>
    <s v="Definitieve goedkeuring"/>
    <m/>
  </r>
  <r>
    <x v="0"/>
    <x v="4"/>
    <s v="Zaalhuur KU Leuven Elite"/>
    <n v="-10000"/>
    <x v="0"/>
    <x v="7"/>
    <x v="37"/>
    <s v="Vaste kost"/>
    <s v="Ja"/>
    <m/>
    <s v="OK zonder aanpassing"/>
    <s v="OK zonder aanpassing"/>
    <s v="Definitieve goedkeuring"/>
    <m/>
  </r>
  <r>
    <x v="0"/>
    <x v="4"/>
    <s v="Programma Elite tornooien en stages coaches"/>
    <n v="-23000"/>
    <x v="0"/>
    <x v="7"/>
    <x v="37"/>
    <s v="Variabele kost"/>
    <s v="Ja"/>
    <n v="-24550"/>
    <s v="OK mits aanpassing"/>
    <s v="OK mits aanpassing"/>
    <s v="Definitieve goedkeuring"/>
    <m/>
  </r>
  <r>
    <x v="0"/>
    <x v="4"/>
    <s v="Programma Elite tornooien en stages spelers"/>
    <n v="-23500"/>
    <x v="0"/>
    <x v="7"/>
    <x v="37"/>
    <s v="Variabele kost"/>
    <s v="Ja"/>
    <n v="-25000"/>
    <s v="OK mits aanpassing"/>
    <s v="OK mits aanpassing"/>
    <s v="Definitieve goedkeuring"/>
    <m/>
  </r>
  <r>
    <x v="0"/>
    <x v="4"/>
    <s v="Ondersteuning Programma-kost SV"/>
    <n v="30000"/>
    <x v="1"/>
    <x v="7"/>
    <x v="37"/>
    <s v="Variabele kost"/>
    <s v="Ja"/>
    <s v="NIEUW"/>
    <s v="OK mits aanpassing"/>
    <s v="OK mits aanpassing"/>
    <s v="Definitieve goedkeuring"/>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5">
  <r>
    <x v="0"/>
    <s v="Q1"/>
    <s v="Afschrijvingen"/>
    <n v="-13000"/>
    <x v="0"/>
    <x v="0"/>
    <x v="0"/>
    <s v="Afschrijving"/>
    <s v="Ja"/>
    <s v="15.719,50 euro voorzien in exact + aankoop 2 laptops (1.300/433jr), 2 gsm's (1.000/333jr), smartscherm kantoor (2.000) voorzien = 17152,5 jaar = 4288/ per q. Badman investeringen in 2025 zeker 37.461 euro, wat 7.492/jaar is op 5 jaar.  Eindtotaal op 11.780. Niet alle nieuwe investeringen gaan natuurlijk in Q1 gebeuren. Een aantal gaan dus pas later opgestart worden en dus lager uitvallen, langs andere kant komen er wrs extra investeringen voor Badman. Hoe dit best opvangen? -11780"/>
    <s v="OK mits aanpassing"/>
    <s v="OK mits aanpassing"/>
    <s v="Definitieve goedkeuring"/>
    <m/>
  </r>
  <r>
    <x v="0"/>
    <s v="Q2"/>
    <s v="Afschrijvingen"/>
    <n v="-14000"/>
    <x v="0"/>
    <x v="0"/>
    <x v="0"/>
    <s v="Afschrijving"/>
    <s v="Ja"/>
    <n v="-11780"/>
    <s v="OK mits aanpassing"/>
    <s v="OK mits aanpassing"/>
    <s v="Definitieve goedkeuring"/>
    <m/>
  </r>
  <r>
    <x v="0"/>
    <s v="Q3"/>
    <s v="Afschrijvingen"/>
    <n v="-14500"/>
    <x v="0"/>
    <x v="0"/>
    <x v="0"/>
    <s v="Afschrijving"/>
    <s v="Ja"/>
    <n v="-11780"/>
    <s v="OK mits aanpassing"/>
    <s v="OK mits aanpassing"/>
    <s v="Definitieve goedkeuring"/>
    <m/>
  </r>
  <r>
    <x v="0"/>
    <s v="Q4"/>
    <s v="Afschrijvingen"/>
    <n v="-14500"/>
    <x v="0"/>
    <x v="0"/>
    <x v="0"/>
    <s v="Afschrijving"/>
    <s v="Ja"/>
    <n v="-11780"/>
    <s v="OK mits aanpassing"/>
    <s v="OK mits aanpassing"/>
    <s v="Definitieve goedkeuring"/>
    <m/>
  </r>
  <r>
    <x v="1"/>
    <s v="Q1"/>
    <s v="Afschrijvingen"/>
    <n v="-7500"/>
    <x v="0"/>
    <x v="0"/>
    <x v="0"/>
    <s v="Afschrijving"/>
    <m/>
    <m/>
    <m/>
    <m/>
    <m/>
    <m/>
  </r>
  <r>
    <x v="1"/>
    <s v="Q2"/>
    <s v="Afschrijvingen"/>
    <n v="-7500"/>
    <x v="0"/>
    <x v="0"/>
    <x v="0"/>
    <s v="Afschrijving"/>
    <m/>
    <m/>
    <m/>
    <m/>
    <m/>
    <m/>
  </r>
  <r>
    <x v="1"/>
    <s v="Q3"/>
    <s v="Afschrijvingen"/>
    <n v="-7500"/>
    <x v="0"/>
    <x v="0"/>
    <x v="0"/>
    <s v="Afschrijving"/>
    <m/>
    <m/>
    <m/>
    <m/>
    <m/>
    <m/>
  </r>
  <r>
    <x v="1"/>
    <s v="Q4"/>
    <s v="Afschrijvingen"/>
    <n v="-7300"/>
    <x v="0"/>
    <x v="0"/>
    <x v="0"/>
    <s v="Afschrijving"/>
    <m/>
    <m/>
    <m/>
    <m/>
    <m/>
    <m/>
  </r>
  <r>
    <x v="1"/>
    <s v="Jaar"/>
    <s v="Digitalisering - Umpire - Forfaitair"/>
    <n v="0"/>
    <x v="0"/>
    <x v="0"/>
    <x v="0"/>
    <s v="Afschrijving"/>
    <m/>
    <m/>
    <m/>
    <m/>
    <m/>
    <m/>
  </r>
  <r>
    <x v="0"/>
    <s v="Q1"/>
    <s v="Verplaatsingsonkosten"/>
    <n v="-800"/>
    <x v="0"/>
    <x v="0"/>
    <x v="1"/>
    <s v="Variabele kost"/>
    <s v="Ja"/>
    <m/>
    <s v="OK zonder aanpassing"/>
    <s v="OK zonder aanpassing"/>
    <s v="Definitieve goedkeuring"/>
    <m/>
  </r>
  <r>
    <x v="0"/>
    <s v="Q2"/>
    <s v="Verplaatsingsonkosten"/>
    <n v="-800"/>
    <x v="0"/>
    <x v="0"/>
    <x v="1"/>
    <s v="Variabele kost"/>
    <s v="Ja"/>
    <m/>
    <s v="OK zonder aanpassing"/>
    <s v="OK zonder aanpassing"/>
    <s v="Definitieve goedkeuring"/>
    <m/>
  </r>
  <r>
    <x v="0"/>
    <s v="Q3"/>
    <s v="Verplaatsingsonkosten"/>
    <n v="-1000"/>
    <x v="0"/>
    <x v="0"/>
    <x v="1"/>
    <s v="Variabele kost"/>
    <s v="Ja"/>
    <m/>
    <s v="OK zonder aanpassing"/>
    <s v="OK zonder aanpassing"/>
    <s v="Definitieve goedkeuring"/>
    <m/>
  </r>
  <r>
    <x v="0"/>
    <s v="Q4"/>
    <s v="Verplaatsingsonkosten"/>
    <n v="-1000"/>
    <x v="0"/>
    <x v="0"/>
    <x v="1"/>
    <s v="Variabele kost"/>
    <s v="Ja"/>
    <m/>
    <s v="OK zonder aanpassing"/>
    <s v="OK zonder aanpassing"/>
    <s v="Definitieve goedkeuring"/>
    <m/>
  </r>
  <r>
    <x v="0"/>
    <s v="Jaar"/>
    <s v="Kosten werking BO"/>
    <n v="-2500"/>
    <x v="0"/>
    <x v="0"/>
    <x v="1"/>
    <s v="Variabele kost"/>
    <s v="Ja"/>
    <s v="Wat valt hier exact onder? Zijn dit de gsm abonnementen, internetvergoedingen? Hier zit een diner in en de internetvergoedingen denk ik en de verplaatsingen naar bv andere zaken dan de BO"/>
    <s v="OK zonder aanpassing"/>
    <s v="OK zonder aanpassing"/>
    <s v="Definitieve goedkeuring"/>
    <m/>
  </r>
  <r>
    <x v="0"/>
    <s v="Q2"/>
    <s v="Organisatie activiteiten AV en BAV"/>
    <n v="-2500"/>
    <x v="0"/>
    <x v="0"/>
    <x v="1"/>
    <s v="Variabele kost"/>
    <s v="Ja"/>
    <s v="Was 2300 voor AV in 2025. Zou dit gelijk houden"/>
    <s v="OK zonder aanpassing"/>
    <s v="OK zonder aanpassing"/>
    <s v="Definitieve goedkeuring"/>
    <m/>
  </r>
  <r>
    <x v="0"/>
    <s v="Jaar"/>
    <s v="Organisatie beleidsdag"/>
    <n v="0"/>
    <x v="0"/>
    <x v="0"/>
    <x v="1"/>
    <s v="Variabele kost"/>
    <s v="Ja"/>
    <s v="Waar valt dit juist onder in beleidsplan? Wat zijn de verwachtingen hierbij? Kan volgens mijn gecoverd worden door de bovenstaande werkingsmiddelen, -1000"/>
    <s v="Voorstel tot schrapping"/>
    <s v="Voorstel tot schrapping"/>
    <s v="Geschrapt"/>
    <m/>
  </r>
  <r>
    <x v="0"/>
    <s v="Jaar"/>
    <s v="Goed bestuur - Uitvoeren van risico-analyse van huidige inkomsten en identificeren van gebieden voor diversificatie"/>
    <n v="0"/>
    <x v="0"/>
    <x v="0"/>
    <x v="1"/>
    <s v="Variabele kost"/>
    <s v="Ja"/>
    <s v="Wat zien we hieronder vallen? vooral verplaatsingskosten? Kan volgens mij gecoverd worden door de bovenstaande werkingsmiddelen, -500"/>
    <s v="Voorstel tot schrapping"/>
    <s v="Voorstel tot schrapping"/>
    <s v="Geschrapt"/>
    <m/>
  </r>
  <r>
    <x v="0"/>
    <s v="Jaar"/>
    <s v="Benaderen van potentiële sponsors met op maat gemaakte voorstellen en presentatie die de voordelen van samenwerking met Badminton Vlaanderen benadrukken"/>
    <n v="0"/>
    <x v="0"/>
    <x v="0"/>
    <x v="1"/>
    <s v="Variabele kost"/>
    <s v="Ja"/>
    <s v="Onkosten die hierbij gemaakt worden. Maar valt dit onder ABO, is dit niet eerder XCOM?, Kan volgens mij gecoverd worden door de bovenstaande werkingsmiddelen, -250"/>
    <s v="Voorstel tot schrapping"/>
    <s v="Voorstel tot schrapping"/>
    <s v="Geschrapt"/>
    <m/>
  </r>
  <r>
    <x v="1"/>
    <s v="Q1"/>
    <s v="Verplaatsingsonkosten"/>
    <n v="-800"/>
    <x v="0"/>
    <x v="0"/>
    <x v="1"/>
    <s v="Variabele kost"/>
    <m/>
    <m/>
    <m/>
    <m/>
    <m/>
    <m/>
  </r>
  <r>
    <x v="1"/>
    <s v="Q2"/>
    <s v="Verplaatsingsonkosten"/>
    <n v="-800"/>
    <x v="0"/>
    <x v="0"/>
    <x v="1"/>
    <s v="Variabele kost"/>
    <m/>
    <m/>
    <m/>
    <m/>
    <m/>
    <m/>
  </r>
  <r>
    <x v="1"/>
    <s v="Q3"/>
    <s v="Verplaatsingsonkosten"/>
    <n v="-1000"/>
    <x v="0"/>
    <x v="0"/>
    <x v="1"/>
    <s v="Variabele kost"/>
    <m/>
    <m/>
    <m/>
    <m/>
    <m/>
    <m/>
  </r>
  <r>
    <x v="1"/>
    <s v="Q4"/>
    <s v="Verplaatsingsonkosten"/>
    <n v="-1000"/>
    <x v="0"/>
    <x v="0"/>
    <x v="1"/>
    <s v="Variabele kost"/>
    <m/>
    <m/>
    <m/>
    <m/>
    <m/>
    <m/>
  </r>
  <r>
    <x v="1"/>
    <s v="Jaar"/>
    <s v="Kosten werking BO"/>
    <n v="-2500"/>
    <x v="0"/>
    <x v="0"/>
    <x v="1"/>
    <s v="Variabele kost"/>
    <m/>
    <m/>
    <m/>
    <m/>
    <m/>
    <m/>
  </r>
  <r>
    <x v="1"/>
    <s v="Q2"/>
    <s v="Organisatie activiteiten AV en BAV"/>
    <n v="-2500"/>
    <x v="0"/>
    <x v="0"/>
    <x v="1"/>
    <s v="Variabele kost"/>
    <m/>
    <m/>
    <m/>
    <m/>
    <m/>
    <m/>
  </r>
  <r>
    <x v="1"/>
    <s v="Jaar"/>
    <s v="Organisatie beleidsdag"/>
    <n v="-1000"/>
    <x v="0"/>
    <x v="0"/>
    <x v="1"/>
    <s v="Variabele kost"/>
    <m/>
    <m/>
    <m/>
    <m/>
    <m/>
    <m/>
  </r>
  <r>
    <x v="1"/>
    <s v="Jaar"/>
    <s v="Goed bestuur - Uitvoeren van risico-analyse van huidige inkomsten en identificeren van gebieden voor diversificatie"/>
    <n v="-500"/>
    <x v="0"/>
    <x v="0"/>
    <x v="1"/>
    <s v="Variabele kost"/>
    <m/>
    <m/>
    <m/>
    <m/>
    <m/>
    <m/>
  </r>
  <r>
    <x v="1"/>
    <s v="Jaar"/>
    <s v="Goed bestuur - Uitvoeren van marktonderzoek om potentiële partners te identificeren"/>
    <n v="-1500"/>
    <x v="0"/>
    <x v="0"/>
    <x v="1"/>
    <s v="Variabele kost"/>
    <m/>
    <m/>
    <m/>
    <m/>
    <m/>
    <m/>
  </r>
  <r>
    <x v="1"/>
    <s v="Jaar"/>
    <s v="Goed bestuur - Uitvoeren van risico-analyse van huidige inkomsten en identificeren van gebieden voor diversificatie"/>
    <n v="-500"/>
    <x v="0"/>
    <x v="0"/>
    <x v="1"/>
    <s v="Variabele kost"/>
    <m/>
    <m/>
    <m/>
    <m/>
    <m/>
    <m/>
  </r>
  <r>
    <x v="1"/>
    <s v="Jaar"/>
    <s v="Goed bestuur"/>
    <n v="0"/>
    <x v="0"/>
    <x v="0"/>
    <x v="1"/>
    <m/>
    <m/>
    <m/>
    <m/>
    <m/>
    <m/>
    <m/>
  </r>
  <r>
    <x v="0"/>
    <s v="Q1"/>
    <s v="Lidgeld clubs"/>
    <n v="551000"/>
    <x v="1"/>
    <x v="0"/>
    <x v="2"/>
    <s v="Lidgeld"/>
    <s v="Ja"/>
    <s v="&quot;=32,42*4552+13,74*10840+13,72*7082+5*22474+2*22474. Dit stond op 530.000. nu op 22.474. "/>
    <s v="OK zonder aanpassing"/>
    <s v="OK zonder aanpassing"/>
    <s v="Definitieve goedkeuring"/>
    <m/>
  </r>
  <r>
    <x v="0"/>
    <s v="Q1"/>
    <s v="Licenties clubs"/>
    <n v="49734"/>
    <x v="1"/>
    <x v="0"/>
    <x v="2"/>
    <s v="Lidgeld"/>
    <s v="Ja"/>
    <s v="Berekening obv 144 clubs (2 minder dan vorig jaar) Stond op 50.000"/>
    <s v="OK zonder aanpassing"/>
    <s v="OK zonder aanpassing"/>
    <s v="Definitieve goedkeuring"/>
    <m/>
  </r>
  <r>
    <x v="1"/>
    <s v="Q1"/>
    <s v="Lidgeld clubs"/>
    <n v="530000"/>
    <x v="1"/>
    <x v="0"/>
    <x v="2"/>
    <s v="Lidgeld"/>
    <m/>
    <m/>
    <m/>
    <m/>
    <m/>
    <m/>
  </r>
  <r>
    <x v="1"/>
    <s v="Q1"/>
    <s v="Licenties clubs"/>
    <n v="50000"/>
    <x v="1"/>
    <x v="0"/>
    <x v="2"/>
    <s v="Lidgeld"/>
    <m/>
    <m/>
    <m/>
    <m/>
    <m/>
    <m/>
  </r>
  <r>
    <x v="0"/>
    <s v="Jaar"/>
    <s v="Bureaumateriaal DC"/>
    <n v="-1200"/>
    <x v="0"/>
    <x v="0"/>
    <x v="3"/>
    <s v="Variabele kost"/>
    <s v="Ja"/>
    <s v="Komt van 1700, aangepast naar 1200 (100 euro /maand lijkt me meer dan voldoende)"/>
    <s v="OK zonder aanpassing"/>
    <s v="OK zonder aanpassing"/>
    <s v="Definitieve goedkeuring"/>
    <m/>
  </r>
  <r>
    <x v="0"/>
    <s v="Q1"/>
    <s v="Huur DC "/>
    <n v="-3700"/>
    <x v="0"/>
    <x v="0"/>
    <x v="3"/>
    <s v="Vaste kost"/>
    <s v="Ja"/>
    <s v="Huur DC is nu 1200 euro/m. Verwachten we indexering?"/>
    <s v="OK zonder aanpassing"/>
    <s v="OK zonder aanpassing"/>
    <s v="Definitieve goedkeuring"/>
    <m/>
  </r>
  <r>
    <x v="0"/>
    <s v="Q2"/>
    <s v="Huur DC "/>
    <n v="-3700"/>
    <x v="0"/>
    <x v="0"/>
    <x v="3"/>
    <s v="Vaste kost"/>
    <s v="Ja"/>
    <m/>
    <s v="OK zonder aanpassing"/>
    <s v="OK zonder aanpassing"/>
    <s v="Definitieve goedkeuring"/>
    <m/>
  </r>
  <r>
    <x v="0"/>
    <s v="Q3"/>
    <s v="Huur DC "/>
    <n v="-3700"/>
    <x v="0"/>
    <x v="0"/>
    <x v="3"/>
    <s v="Vaste kost"/>
    <s v="Ja"/>
    <m/>
    <s v="OK zonder aanpassing"/>
    <s v="OK zonder aanpassing"/>
    <s v="Definitieve goedkeuring"/>
    <m/>
  </r>
  <r>
    <x v="0"/>
    <s v="Q4"/>
    <s v="Huur DC "/>
    <n v="-3700"/>
    <x v="0"/>
    <x v="0"/>
    <x v="3"/>
    <s v="Vaste kost"/>
    <s v="Ja"/>
    <m/>
    <s v="OK zonder aanpassing"/>
    <s v="OK zonder aanpassing"/>
    <s v="Definitieve goedkeuring"/>
    <m/>
  </r>
  <r>
    <x v="0"/>
    <s v="Q1"/>
    <s v="Gas/Elektriciteit"/>
    <n v="-1200"/>
    <x v="0"/>
    <x v="0"/>
    <x v="3"/>
    <s v="Vaste kost"/>
    <s v="Ja"/>
    <m/>
    <s v="OK zonder aanpassing"/>
    <s v="OK zonder aanpassing"/>
    <s v="Definitieve goedkeuring"/>
    <m/>
  </r>
  <r>
    <x v="0"/>
    <s v="Q2"/>
    <s v="Gas/Elektriciteit"/>
    <n v="-1200"/>
    <x v="0"/>
    <x v="0"/>
    <x v="3"/>
    <s v="Vaste kost"/>
    <s v="Ja"/>
    <m/>
    <s v="OK zonder aanpassing"/>
    <s v="OK zonder aanpassing"/>
    <s v="Definitieve goedkeuring"/>
    <m/>
  </r>
  <r>
    <x v="0"/>
    <s v="Q3"/>
    <s v="Gas/Elektriciteit"/>
    <n v="-1200"/>
    <x v="0"/>
    <x v="0"/>
    <x v="3"/>
    <s v="Vaste kost"/>
    <s v="Ja"/>
    <m/>
    <s v="OK zonder aanpassing"/>
    <s v="OK zonder aanpassing"/>
    <s v="Definitieve goedkeuring"/>
    <m/>
  </r>
  <r>
    <x v="0"/>
    <s v="Q4"/>
    <s v="Gas/Elektriciteit"/>
    <n v="-1200"/>
    <x v="0"/>
    <x v="0"/>
    <x v="3"/>
    <s v="Vaste kost"/>
    <s v="Ja"/>
    <m/>
    <s v="OK zonder aanpassing"/>
    <s v="OK zonder aanpassing"/>
    <s v="Definitieve goedkeuring"/>
    <m/>
  </r>
  <r>
    <x v="0"/>
    <s v="Q1"/>
    <s v="Onderhoud DC"/>
    <n v="-1000"/>
    <x v="0"/>
    <x v="0"/>
    <x v="3"/>
    <s v="Vaste kost"/>
    <s v="Ja"/>
    <s v="Kuisploeg + restafval container"/>
    <s v="OK zonder aanpassing"/>
    <s v="OK zonder aanpassing"/>
    <s v="Definitieve goedkeuring"/>
    <m/>
  </r>
  <r>
    <x v="0"/>
    <s v="Q2"/>
    <s v="Onderhoud DC"/>
    <n v="-1000"/>
    <x v="0"/>
    <x v="0"/>
    <x v="3"/>
    <s v="Vaste kost"/>
    <s v="Ja"/>
    <m/>
    <s v="OK zonder aanpassing"/>
    <s v="OK zonder aanpassing"/>
    <s v="Definitieve goedkeuring"/>
    <m/>
  </r>
  <r>
    <x v="0"/>
    <s v="Q3"/>
    <s v="Onderhoud DC"/>
    <n v="-1000"/>
    <x v="0"/>
    <x v="0"/>
    <x v="3"/>
    <s v="Vaste kost"/>
    <s v="Ja"/>
    <m/>
    <s v="OK zonder aanpassing"/>
    <s v="OK zonder aanpassing"/>
    <s v="Definitieve goedkeuring"/>
    <m/>
  </r>
  <r>
    <x v="0"/>
    <s v="Q4"/>
    <s v="Onderhoud DC"/>
    <n v="-1000"/>
    <x v="0"/>
    <x v="0"/>
    <x v="3"/>
    <s v="Vaste kost"/>
    <s v="Ja"/>
    <m/>
    <s v="OK zonder aanpassing"/>
    <s v="OK zonder aanpassing"/>
    <s v="Definitieve goedkeuring"/>
    <m/>
  </r>
  <r>
    <x v="1"/>
    <s v="Jaar"/>
    <s v="Bureaumateriaal DC"/>
    <n v="-1700"/>
    <x v="0"/>
    <x v="0"/>
    <x v="3"/>
    <s v="Variabele kost"/>
    <m/>
    <m/>
    <m/>
    <m/>
    <m/>
    <m/>
  </r>
  <r>
    <x v="1"/>
    <s v="Q1"/>
    <s v="Huur DC "/>
    <n v="-3700"/>
    <x v="0"/>
    <x v="0"/>
    <x v="3"/>
    <s v="Vaste kost"/>
    <m/>
    <m/>
    <m/>
    <m/>
    <m/>
    <m/>
  </r>
  <r>
    <x v="1"/>
    <s v="Q2"/>
    <s v="Huur DC "/>
    <n v="-3700"/>
    <x v="0"/>
    <x v="0"/>
    <x v="3"/>
    <s v="Vaste kost"/>
    <m/>
    <m/>
    <m/>
    <m/>
    <m/>
    <m/>
  </r>
  <r>
    <x v="1"/>
    <s v="Q3"/>
    <s v="Huur DC "/>
    <n v="-3700"/>
    <x v="0"/>
    <x v="0"/>
    <x v="3"/>
    <s v="Vaste kost"/>
    <m/>
    <m/>
    <m/>
    <m/>
    <m/>
    <m/>
  </r>
  <r>
    <x v="1"/>
    <s v="Q4"/>
    <s v="Huur DC "/>
    <n v="-3700"/>
    <x v="0"/>
    <x v="0"/>
    <x v="3"/>
    <s v="Vaste kost"/>
    <m/>
    <m/>
    <m/>
    <m/>
    <m/>
    <m/>
  </r>
  <r>
    <x v="1"/>
    <s v="Q1"/>
    <s v="Gas/Elektriciteit"/>
    <n v="-1200"/>
    <x v="0"/>
    <x v="0"/>
    <x v="3"/>
    <s v="Vaste kost"/>
    <m/>
    <m/>
    <m/>
    <m/>
    <m/>
    <m/>
  </r>
  <r>
    <x v="1"/>
    <s v="Q2"/>
    <s v="Gas/Elektriciteit"/>
    <n v="-1200"/>
    <x v="0"/>
    <x v="0"/>
    <x v="3"/>
    <s v="Vaste kost"/>
    <m/>
    <m/>
    <m/>
    <m/>
    <m/>
    <m/>
  </r>
  <r>
    <x v="1"/>
    <s v="Q3"/>
    <s v="Gas/Elektriciteit"/>
    <n v="-1200"/>
    <x v="0"/>
    <x v="0"/>
    <x v="3"/>
    <s v="Vaste kost"/>
    <m/>
    <m/>
    <m/>
    <m/>
    <m/>
    <m/>
  </r>
  <r>
    <x v="1"/>
    <s v="Q4"/>
    <s v="Gas/Elektriciteit"/>
    <n v="-1200"/>
    <x v="0"/>
    <x v="0"/>
    <x v="3"/>
    <s v="Vaste kost"/>
    <m/>
    <m/>
    <m/>
    <m/>
    <m/>
    <m/>
  </r>
  <r>
    <x v="1"/>
    <s v="Q1"/>
    <s v="Onderhoud DC"/>
    <n v="-1000"/>
    <x v="0"/>
    <x v="0"/>
    <x v="3"/>
    <s v="Vaste kost"/>
    <m/>
    <m/>
    <m/>
    <m/>
    <m/>
    <m/>
  </r>
  <r>
    <x v="1"/>
    <s v="Q2"/>
    <s v="Onderhoud DC"/>
    <n v="-1000"/>
    <x v="0"/>
    <x v="0"/>
    <x v="3"/>
    <s v="Vaste kost"/>
    <m/>
    <m/>
    <m/>
    <m/>
    <m/>
    <m/>
  </r>
  <r>
    <x v="1"/>
    <s v="Q3"/>
    <s v="Onderhoud DC"/>
    <n v="-1000"/>
    <x v="0"/>
    <x v="0"/>
    <x v="3"/>
    <s v="Vaste kost"/>
    <m/>
    <m/>
    <m/>
    <m/>
    <m/>
    <m/>
  </r>
  <r>
    <x v="1"/>
    <s v="Q4"/>
    <s v="Onderhoud DC"/>
    <n v="-1000"/>
    <x v="0"/>
    <x v="0"/>
    <x v="3"/>
    <s v="Vaste kost"/>
    <m/>
    <m/>
    <m/>
    <m/>
    <m/>
    <m/>
  </r>
  <r>
    <x v="0"/>
    <s v="Jaar"/>
    <s v="FinCom"/>
    <n v="-1000"/>
    <x v="0"/>
    <x v="0"/>
    <x v="4"/>
    <s v="Variabele kost"/>
    <s v="Ja"/>
    <m/>
    <s v="OK zonder aanpassing"/>
    <s v="OK zonder aanpassing"/>
    <s v="Definitieve goedkeuring"/>
    <m/>
  </r>
  <r>
    <x v="0"/>
    <s v="Q2"/>
    <s v="Revisor"/>
    <n v="-3600"/>
    <x v="0"/>
    <x v="0"/>
    <x v="4"/>
    <s v="Vaste kost"/>
    <s v="Ja"/>
    <s v="Was 3.585 in 2024"/>
    <s v="OK zonder aanpassing"/>
    <s v="OK zonder aanpassing"/>
    <s v="Definitieve goedkeuring"/>
    <m/>
  </r>
  <r>
    <x v="0"/>
    <s v="Q1"/>
    <s v="SBB opvolging"/>
    <n v="-3990"/>
    <x v="0"/>
    <x v="0"/>
    <x v="4"/>
    <s v="Variabele kost"/>
    <s v="Ja"/>
    <s v="In 2024 11500 betaald aan SBB. Heb alles van 2025 met 5% omhoog gedaan om dit te dekken"/>
    <s v="OK zonder aanpassing"/>
    <s v="OK zonder aanpassing"/>
    <s v="Definitieve goedkeuring"/>
    <m/>
  </r>
  <r>
    <x v="0"/>
    <s v="Q2"/>
    <s v="SBB opvolging"/>
    <n v="-2520"/>
    <x v="0"/>
    <x v="0"/>
    <x v="4"/>
    <s v="Variabele kost"/>
    <s v="Ja"/>
    <m/>
    <s v="OK zonder aanpassing"/>
    <s v="OK zonder aanpassing"/>
    <s v="Definitieve goedkeuring"/>
    <m/>
  </r>
  <r>
    <x v="0"/>
    <s v="Q3"/>
    <s v="SBB opvolging"/>
    <n v="-2520"/>
    <x v="0"/>
    <x v="0"/>
    <x v="4"/>
    <s v="Variabele kost"/>
    <s v="Ja"/>
    <m/>
    <s v="OK zonder aanpassing"/>
    <s v="OK zonder aanpassing"/>
    <s v="Definitieve goedkeuring"/>
    <m/>
  </r>
  <r>
    <x v="0"/>
    <s v="Q4"/>
    <s v="SBB opvolging"/>
    <n v="-2520"/>
    <x v="0"/>
    <x v="0"/>
    <x v="4"/>
    <s v="Variabele kost"/>
    <s v="Ja"/>
    <m/>
    <s v="OK zonder aanpassing"/>
    <s v="OK zonder aanpassing"/>
    <s v="Definitieve goedkeuring"/>
    <m/>
  </r>
  <r>
    <x v="0"/>
    <s v="Jaar"/>
    <s v="Intresten Spaarrekening"/>
    <n v="1500"/>
    <x v="1"/>
    <x v="0"/>
    <x v="4"/>
    <s v="Inkomsten varia"/>
    <s v="Ja"/>
    <s v="NIEUW"/>
    <s v="OK mits aanpassing"/>
    <s v="OK mits aanpassing"/>
    <s v="Definitieve goedkeuring"/>
    <m/>
  </r>
  <r>
    <x v="0"/>
    <s v="Q1"/>
    <s v="Intresten termijn rekening"/>
    <n v="2600"/>
    <x v="1"/>
    <x v="0"/>
    <x v="4"/>
    <s v="Inkomsten varia"/>
    <s v="Ja"/>
    <s v="NIEUW"/>
    <s v="OK mits aanpassing"/>
    <s v="OK mits aanpassing"/>
    <s v="Definitieve goedkeuring"/>
    <m/>
  </r>
  <r>
    <x v="0"/>
    <s v="Q2"/>
    <s v="Intresten termijn rekening"/>
    <n v="2600"/>
    <x v="1"/>
    <x v="0"/>
    <x v="4"/>
    <s v="Inkomsten varia"/>
    <s v="Ja"/>
    <s v="NIEUW"/>
    <s v="OK mits aanpassing"/>
    <s v="OK mits aanpassing"/>
    <s v="Definitieve goedkeuring"/>
    <m/>
  </r>
  <r>
    <x v="0"/>
    <s v="Q3"/>
    <s v="Intresten termijn rekening"/>
    <n v="1760"/>
    <x v="1"/>
    <x v="0"/>
    <x v="4"/>
    <s v="Inkomsten varia"/>
    <s v="Ja"/>
    <s v="Was in Q3 2024 1750 euro. Wat verwachten we in 2026?"/>
    <s v="OK mits aanpassing"/>
    <s v="OK mits aanpassing"/>
    <s v="Definitieve goedkeuring"/>
    <m/>
  </r>
  <r>
    <x v="0"/>
    <s v="Q4"/>
    <s v="Intresten termijn rekening"/>
    <n v="1760"/>
    <x v="1"/>
    <x v="0"/>
    <x v="4"/>
    <s v="Inkomsten varia"/>
    <s v="Ja"/>
    <s v="Was in Q4 2024 1750 euro"/>
    <s v="OK mits aanpassing"/>
    <s v="OK mits aanpassing"/>
    <s v="Definitieve goedkeuring"/>
    <m/>
  </r>
  <r>
    <x v="0"/>
    <s v="Q3"/>
    <s v="Roerende voorheffing intresten termijn rekening"/>
    <n v="0"/>
    <x v="0"/>
    <x v="0"/>
    <x v="4"/>
    <s v="Variabele kost"/>
    <s v="Ja"/>
    <s v="Netto bedrag in begroting -530"/>
    <s v="Voorstel tot schrapping"/>
    <s v="Voorstel tot schrapping"/>
    <s v="Geschrapt"/>
    <m/>
  </r>
  <r>
    <x v="0"/>
    <s v="Q4"/>
    <s v="Roerende voorheffing intresten termijn rekening"/>
    <n v="0"/>
    <x v="0"/>
    <x v="0"/>
    <x v="4"/>
    <s v="Variabele kost"/>
    <s v="Ja"/>
    <s v="Netto bedrag in begroting, -530"/>
    <s v="Voorstel tot schrapping"/>
    <s v="Voorstel tot schrapping"/>
    <s v="Geschrapt"/>
    <m/>
  </r>
  <r>
    <x v="1"/>
    <s v="Jaar"/>
    <s v="FinCom"/>
    <n v="-1000"/>
    <x v="0"/>
    <x v="0"/>
    <x v="4"/>
    <s v="Variabele kost"/>
    <m/>
    <m/>
    <m/>
    <m/>
    <m/>
    <m/>
  </r>
  <r>
    <x v="1"/>
    <s v="Q2"/>
    <s v="Revisor"/>
    <n v="-3000"/>
    <x v="0"/>
    <x v="0"/>
    <x v="4"/>
    <s v="Vaste kost"/>
    <m/>
    <m/>
    <m/>
    <m/>
    <m/>
    <m/>
  </r>
  <r>
    <x v="1"/>
    <s v="Q1"/>
    <s v="SBB opvolging"/>
    <n v="-3800"/>
    <x v="0"/>
    <x v="0"/>
    <x v="4"/>
    <s v="Variabele kost"/>
    <m/>
    <m/>
    <m/>
    <m/>
    <m/>
    <m/>
  </r>
  <r>
    <x v="1"/>
    <s v="Q2"/>
    <s v="SBB opvolging"/>
    <n v="-2400"/>
    <x v="0"/>
    <x v="0"/>
    <x v="4"/>
    <s v="Variabele kost"/>
    <m/>
    <m/>
    <m/>
    <m/>
    <m/>
    <m/>
  </r>
  <r>
    <x v="1"/>
    <s v="Q3"/>
    <s v="SBB opvolging"/>
    <n v="-2400"/>
    <x v="0"/>
    <x v="0"/>
    <x v="4"/>
    <s v="Variabele kost"/>
    <m/>
    <m/>
    <m/>
    <m/>
    <m/>
    <m/>
  </r>
  <r>
    <x v="1"/>
    <s v="Q4"/>
    <s v="SBB opvolging"/>
    <n v="-2400"/>
    <x v="0"/>
    <x v="0"/>
    <x v="4"/>
    <s v="Variabele kost"/>
    <m/>
    <m/>
    <m/>
    <m/>
    <m/>
    <m/>
  </r>
  <r>
    <x v="0"/>
    <s v="Jaar"/>
    <s v="Patrimoniumtaks"/>
    <n v="-1000"/>
    <x v="0"/>
    <x v="0"/>
    <x v="4"/>
    <s v="Variabele kost"/>
    <s v="Ja"/>
    <s v="Was 1000 euro in 2024. Eerder bij AFIN zetten?, akkoord, is verzet"/>
    <s v="OK mits aanpassing"/>
    <s v="OK mits aanpassing"/>
    <s v="Definitieve goedkeuring"/>
    <m/>
  </r>
  <r>
    <x v="0"/>
    <s v="Jaar"/>
    <s v="Jaarlijks organiseert Badminton Vlaanderen 2 opleidingen voor Club-API's"/>
    <n v="-500"/>
    <x v="0"/>
    <x v="0"/>
    <x v="5"/>
    <s v="Variabele kost"/>
    <s v="Ja"/>
    <m/>
    <s v="OK zonder aanpassing"/>
    <s v="OK zonder aanpassing"/>
    <s v="Definitieve goedkeuring"/>
    <m/>
  </r>
  <r>
    <x v="0"/>
    <s v="Jaar"/>
    <s v="Jaarlijks organiseert Badminton Vlaanderen 2 opleidingen voor Club-API's"/>
    <n v="1200"/>
    <x v="1"/>
    <x v="0"/>
    <x v="5"/>
    <s v="Inschrijving"/>
    <s v="Ja"/>
    <s v="De eerste reeks leverde al 800 euro op. Stond op 1000, dit opgetrokken naar 1200"/>
    <s v="OK zonder aanpassing"/>
    <s v="OK zonder aanpassing"/>
    <s v="Definitieve goedkeuring"/>
    <m/>
  </r>
  <r>
    <x v="0"/>
    <s v="Jaar"/>
    <s v="Jaarlijks organiseert Badminton Vlaanderen een uitwisselingsmoment voor Club-API's"/>
    <n v="350"/>
    <x v="1"/>
    <x v="0"/>
    <x v="5"/>
    <s v="Inschrijving"/>
    <s v="Ja"/>
    <s v="35personen aan 10 euro"/>
    <s v="OK zonder aanpassing"/>
    <s v="OK zonder aanpassing"/>
    <s v="Definitieve goedkeuring"/>
    <m/>
  </r>
  <r>
    <x v="0"/>
    <s v="Jaar"/>
    <s v="Jaarlijks organiseert Badminton Vlaanderen een uitwisselingsmoment voor Club-API's"/>
    <n v="-500"/>
    <x v="0"/>
    <x v="0"/>
    <x v="5"/>
    <s v="Variabele kost"/>
    <s v="Ja"/>
    <m/>
    <s v="OK zonder aanpassing"/>
    <s v="OK zonder aanpassing"/>
    <s v="Definitieve goedkeuring"/>
    <m/>
  </r>
  <r>
    <x v="0"/>
    <s v="Jaar"/>
    <s v="Jaarlijks organiseert Badminton Vlaanderen 2 bijscholingen omtrent een bepaald thema"/>
    <n v="480"/>
    <x v="1"/>
    <x v="0"/>
    <x v="5"/>
    <s v="Inschrijving"/>
    <s v="Ja"/>
    <s v="2*16 personen aan 15 euro "/>
    <s v="OK zonder aanpassing"/>
    <s v="OK zonder aanpassing"/>
    <s v="Definitieve goedkeuring"/>
    <m/>
  </r>
  <r>
    <x v="0"/>
    <s v="Jaar"/>
    <s v="Jaarlijks organiseert Badminton Vlaanderen 2 bijscholingen omtrent een bepaald thema"/>
    <n v="-600"/>
    <x v="0"/>
    <x v="0"/>
    <x v="5"/>
    <s v="Variabele kost"/>
    <s v="Ja"/>
    <m/>
    <s v="OK zonder aanpassing"/>
    <s v="OK zonder aanpassing"/>
    <s v="Definitieve goedkeuring"/>
    <m/>
  </r>
  <r>
    <x v="0"/>
    <s v="Jaar"/>
    <s v="Jaarlijks organiseren we een workshop voor clubbestuurders en Club-API's omtrent het opstellen en implementeren van een integriteitsbeleid"/>
    <n v="-250"/>
    <x v="0"/>
    <x v="0"/>
    <x v="5"/>
    <s v="Variabele kost"/>
    <s v="Ja"/>
    <m/>
    <s v="OK zonder aanpassing"/>
    <s v="OK zonder aanpassing"/>
    <s v="Definitieve goedkeuring"/>
    <m/>
  </r>
  <r>
    <x v="0"/>
    <s v="Jaar"/>
    <s v="Jaarlijks krijgt elke club een integriteitslabel op basis van hun verwezenlijkingen"/>
    <n v="0"/>
    <x v="0"/>
    <x v="0"/>
    <x v="5"/>
    <s v="Variabele kost"/>
    <s v="Ja"/>
    <s v="Wat is de kost hierbij? Goede vraag, -500, ok om te schrappen voor 2026, eerst nog verder de kritische massa uitbouwen (Bert). Geen expliciete kost voor (na overleg P-J)"/>
    <s v="Voorstel tot schrapping"/>
    <s v="Voorstel tot schrapping"/>
    <s v="Geschrapt"/>
    <m/>
  </r>
  <r>
    <x v="0"/>
    <s v="Jaar"/>
    <s v="De Ethische Commissie ontwikkelt in samenspraak met federatie-API het integriteitsbeleid"/>
    <n v="-600"/>
    <x v="0"/>
    <x v="0"/>
    <x v="5"/>
    <s v="Variabele kost"/>
    <s v="Ja"/>
    <s v="100 euro onkosten per vergadering voorzien, nog af te stemmen want is dit dan per persoon of in totaal?"/>
    <s v="OK zonder aanpassing"/>
    <s v="OK zonder aanpassing"/>
    <s v="Definitieve goedkeuring"/>
    <m/>
  </r>
  <r>
    <x v="0"/>
    <s v="Jaar"/>
    <s v="Badminton Vlaanderen voorziet een toegankelijke meldingsprocedure voor alle actoren"/>
    <n v="-960"/>
    <x v="0"/>
    <x v="0"/>
    <x v="5"/>
    <s v="Variabele kost"/>
    <s v="Ja"/>
    <s v="Optie om Trustan op federatieniveau in gebruik te nemen (80/maand). Op clubniveau zou dit 150 per club/per jaar kosten (komt van 850 euro) een club hiervoor 150 euro vragen? (Bert)"/>
    <s v="OK zonder aanpassing"/>
    <s v="OK zonder aanpassing"/>
    <s v="Definitieve goedkeuring"/>
    <m/>
  </r>
  <r>
    <x v="0"/>
    <s v="Jaar"/>
    <s v="Badminton Vlaanderen zorgt voor een continu aanbod van minstens 3 federatie API's"/>
    <n v="-1440"/>
    <x v="0"/>
    <x v="0"/>
    <x v="5"/>
    <s v="Variabele kost"/>
    <s v="Ja"/>
    <s v="Opgetrokken van 1000 naar 1440 (3 federatie API's aan 40/maand)"/>
    <s v="OK zonder aanpassing"/>
    <s v="OK zonder aanpassing"/>
    <s v="Definitieve goedkeuring"/>
    <m/>
  </r>
  <r>
    <x v="0"/>
    <s v="Jaar"/>
    <s v="Jaarlijks volgt elke federatie-API minstens 1 uitwisselingsmoment"/>
    <n v="-125"/>
    <x v="0"/>
    <x v="0"/>
    <x v="5"/>
    <s v="Variabele kost"/>
    <s v="Ja"/>
    <m/>
    <s v="OK zonder aanpassing"/>
    <s v="OK zonder aanpassing"/>
    <s v="Definitieve goedkeuring"/>
    <m/>
  </r>
  <r>
    <x v="0"/>
    <s v="Jaar"/>
    <s v="5 clubs ondersteunen met opstellen integriteitsbeleid (door Federatie API of andere externe persoon)"/>
    <n v="-420"/>
    <x v="0"/>
    <x v="0"/>
    <x v="5"/>
    <s v="Variabele kost"/>
    <s v="Ja"/>
    <s v="84 euro per ondersteuning die wordt gegeven uittrekken voor de persoon die het doet. (2 dagen vrijwilligersvergoeding) (nieuwe uitgave)"/>
    <s v="OK zonder aanpassing"/>
    <s v="OK zonder aanpassing"/>
    <s v="Definitieve goedkeuring"/>
    <m/>
  </r>
  <r>
    <x v="0"/>
    <s v="Jaar"/>
    <s v="Ontwikkelen van educatief materiaal die onze clubs informeren over deze kwesties (integriteit)"/>
    <n v="-100"/>
    <x v="0"/>
    <x v="0"/>
    <x v="5"/>
    <s v="Variabele kost"/>
    <s v="Ja"/>
    <s v="Nieuwe uitgave "/>
    <s v="OK zonder aanpassing"/>
    <s v="OK zonder aanpassing"/>
    <s v="Definitieve goedkeuring"/>
    <m/>
  </r>
  <r>
    <x v="1"/>
    <s v="Jaar"/>
    <s v="Jaarlijks organiseert Badminton Vlaanderen 2 opleidingen voor Club-API's"/>
    <n v="1000"/>
    <x v="1"/>
    <x v="0"/>
    <x v="5"/>
    <s v="Inschrijving"/>
    <m/>
    <m/>
    <m/>
    <m/>
    <m/>
    <m/>
  </r>
  <r>
    <x v="1"/>
    <s v="Jaar"/>
    <s v="Jaarlijks organiseert Badminton Vlaanderen een uitwisselingsmoment voor Club-API's"/>
    <n v="350"/>
    <x v="1"/>
    <x v="0"/>
    <x v="5"/>
    <s v="Inschrijving"/>
    <m/>
    <m/>
    <m/>
    <m/>
    <m/>
    <m/>
  </r>
  <r>
    <x v="1"/>
    <s v="Jaar"/>
    <s v="Jaarlijks organiseert Badminton Vlaanderen 1 bijscholing omtrent een bepaald thema"/>
    <n v="500"/>
    <x v="1"/>
    <x v="0"/>
    <x v="5"/>
    <s v="Inschrijving"/>
    <m/>
    <m/>
    <m/>
    <m/>
    <m/>
    <m/>
  </r>
  <r>
    <x v="1"/>
    <s v="Jaar"/>
    <s v="Badminton Vlaanderen biedt samen met partner verschillende vormingsopties aan voor clubs "/>
    <n v="500"/>
    <x v="1"/>
    <x v="0"/>
    <x v="5"/>
    <s v="Inschrijving"/>
    <m/>
    <m/>
    <m/>
    <m/>
    <m/>
    <m/>
  </r>
  <r>
    <x v="1"/>
    <s v="Jaar"/>
    <s v="Jaarlijks organiseren we een workshop voor clubbestuurders en Club-API's omtrent het opstellen en implementeren van een integriteitsbeleid"/>
    <n v="-250"/>
    <x v="0"/>
    <x v="0"/>
    <x v="5"/>
    <s v="Variabele kost"/>
    <m/>
    <m/>
    <m/>
    <m/>
    <m/>
    <m/>
  </r>
  <r>
    <x v="1"/>
    <s v="Jaar"/>
    <s v="Jaarlijks krijgt elke club een integriteitslabel op basis van hun verwezenlijkingen"/>
    <n v="-500"/>
    <x v="0"/>
    <x v="0"/>
    <x v="5"/>
    <s v="Variabele kost"/>
    <m/>
    <m/>
    <m/>
    <m/>
    <m/>
    <m/>
  </r>
  <r>
    <x v="1"/>
    <s v="Jaar"/>
    <s v="De Ethische Commissie ontwikkelt in samenspraak met federatie-API het integriteitsbeleid"/>
    <n v="-750"/>
    <x v="0"/>
    <x v="0"/>
    <x v="5"/>
    <s v="Variabele kost"/>
    <m/>
    <m/>
    <m/>
    <m/>
    <m/>
    <m/>
  </r>
  <r>
    <x v="1"/>
    <s v="Jaar"/>
    <s v="Badminton Vlaanderen voorziet een toegankelijke meldingsprocedure voor alle actoren"/>
    <n v="-850"/>
    <x v="0"/>
    <x v="0"/>
    <x v="5"/>
    <s v="Variabele kost"/>
    <m/>
    <m/>
    <m/>
    <m/>
    <m/>
    <m/>
  </r>
  <r>
    <x v="1"/>
    <s v="Jaar"/>
    <s v="Jaarlijks organiseert Badminton Vlaanderen 2 opleidingen voor Club-API's"/>
    <n v="-500"/>
    <x v="0"/>
    <x v="0"/>
    <x v="5"/>
    <s v="Variabele kost"/>
    <m/>
    <m/>
    <m/>
    <m/>
    <m/>
    <m/>
  </r>
  <r>
    <x v="1"/>
    <s v="Jaar"/>
    <s v="Jaarlijks organiseert Badminton Vlaanderen een uitwisselingsmoment voor Club-API's"/>
    <n v="-500"/>
    <x v="0"/>
    <x v="0"/>
    <x v="5"/>
    <s v="Variabele kost"/>
    <m/>
    <m/>
    <m/>
    <m/>
    <m/>
    <m/>
  </r>
  <r>
    <x v="1"/>
    <s v="Jaar"/>
    <s v="Jaarlijks organiseert Badminton Vlaanderen 1 bijscholing omtrent een bepaald thema"/>
    <n v="-250"/>
    <x v="0"/>
    <x v="0"/>
    <x v="5"/>
    <s v="Variabele kost"/>
    <m/>
    <m/>
    <m/>
    <m/>
    <m/>
    <m/>
  </r>
  <r>
    <x v="1"/>
    <s v="Jaar"/>
    <s v="Badminton Vlaanderen biedt samen met partner verschillende vormingsopties aan voor clubs "/>
    <n v="-500"/>
    <x v="0"/>
    <x v="0"/>
    <x v="5"/>
    <s v="Variabele kost"/>
    <m/>
    <m/>
    <m/>
    <m/>
    <m/>
    <m/>
  </r>
  <r>
    <x v="1"/>
    <s v="Jaar"/>
    <s v="Badminton Vlaanderen zorgt voor een continu aanbod van minstens 3 federatie API's"/>
    <n v="-1000"/>
    <x v="0"/>
    <x v="0"/>
    <x v="5"/>
    <s v="Variabele kost"/>
    <m/>
    <m/>
    <m/>
    <m/>
    <m/>
    <m/>
  </r>
  <r>
    <x v="1"/>
    <s v="Jaar"/>
    <s v="Badminton Vlaanderen biedt samen met partner verschillende vormingsopties aan voor clubs "/>
    <n v="-500"/>
    <x v="0"/>
    <x v="0"/>
    <x v="5"/>
    <s v="Variabele kost"/>
    <m/>
    <m/>
    <m/>
    <m/>
    <m/>
    <m/>
  </r>
  <r>
    <x v="1"/>
    <s v="Jaar"/>
    <s v="Jaarlijks volgt elke federatie-API minstens 1 uitwisselingsmoment"/>
    <n v="-125"/>
    <x v="0"/>
    <x v="0"/>
    <x v="5"/>
    <s v="Variabele kost"/>
    <m/>
    <m/>
    <m/>
    <m/>
    <m/>
    <m/>
  </r>
  <r>
    <x v="1"/>
    <s v="Jaar"/>
    <s v="Badminton Vlaanderen biedt samen met partner verschillende vormingsopties aan voor clubs "/>
    <n v="-1000"/>
    <x v="0"/>
    <x v="0"/>
    <x v="5"/>
    <s v="Variabele kost"/>
    <m/>
    <m/>
    <m/>
    <m/>
    <m/>
    <m/>
  </r>
  <r>
    <x v="0"/>
    <s v="Jaar"/>
    <s v="Extra externe ondersteuning integriteitswerking "/>
    <n v="-6720"/>
    <x v="0"/>
    <x v="0"/>
    <x v="5"/>
    <s v="Loonkost"/>
    <s v="Ja"/>
    <s v="Femke als art. 17 16u/maand + P-J 2 dagen maand vrijwilligersvergoeding = 17,5*16*12+45*2*12"/>
    <s v="OK mits aanpassing"/>
    <s v="OK mits aanpassing"/>
    <s v="Definitieve goedkeuring"/>
    <m/>
  </r>
  <r>
    <x v="0"/>
    <s v="Jaar"/>
    <s v="Lidgeld Sportieq"/>
    <n v="-450"/>
    <x v="0"/>
    <x v="0"/>
    <x v="5"/>
    <s v="Variabele kost"/>
    <s v="Nee"/>
    <m/>
    <s v="OK mits aanpassing"/>
    <s v="OK mits aanpassing"/>
    <s v="Definitieve goedkeuring"/>
    <m/>
  </r>
  <r>
    <x v="0"/>
    <s v="Q1"/>
    <s v="Loonkost"/>
    <n v="-130750"/>
    <x v="0"/>
    <x v="0"/>
    <x v="6"/>
    <s v="Loonkost"/>
    <s v="Ja"/>
    <s v="Loonkost Julien hier onderbrengen of onder Innovatie? (=19*8*40= 6080), -141320,25, loonkost er onder idd, 30 000 loonkost van PSUB staat nu hier niet meer, Geraldine niet meer en 80% nieuwe persoon"/>
    <s v="OK mits aanpassing"/>
    <s v="OK mits aanpassing"/>
    <s v="Definitieve goedkeuring"/>
    <m/>
  </r>
  <r>
    <x v="0"/>
    <s v="Q2"/>
    <s v="Loonkost"/>
    <n v="-130750"/>
    <x v="0"/>
    <x v="0"/>
    <x v="6"/>
    <s v="Loonkost"/>
    <s v="Ja"/>
    <n v="-141320.25"/>
    <s v="OK mits aanpassing"/>
    <s v="OK mits aanpassing"/>
    <s v="Definitieve goedkeuring"/>
    <m/>
  </r>
  <r>
    <x v="0"/>
    <s v="Q3"/>
    <s v="Loonkost"/>
    <n v="-130750"/>
    <x v="0"/>
    <x v="0"/>
    <x v="6"/>
    <s v="Loonkost"/>
    <s v="Ja"/>
    <n v="-141320.25"/>
    <s v="OK mits aanpassing"/>
    <s v="OK mits aanpassing"/>
    <s v="Definitieve goedkeuring"/>
    <m/>
  </r>
  <r>
    <x v="0"/>
    <s v="Q4"/>
    <s v="Loonkost"/>
    <n v="-130750"/>
    <x v="0"/>
    <x v="0"/>
    <x v="6"/>
    <s v="Loonkost"/>
    <s v="Ja"/>
    <n v="-141320.25"/>
    <s v="OK mits aanpassing"/>
    <s v="OK mits aanpassing"/>
    <s v="Definitieve goedkeuring"/>
    <m/>
  </r>
  <r>
    <x v="0"/>
    <s v="Q1"/>
    <s v="Woonwerkverkeer"/>
    <n v="-860"/>
    <x v="0"/>
    <x v="0"/>
    <x v="6"/>
    <s v="Loonkost"/>
    <s v="Ja"/>
    <m/>
    <s v="OK zonder aanpassing"/>
    <s v="OK zonder aanpassing"/>
    <s v="Definitieve goedkeuring"/>
    <m/>
  </r>
  <r>
    <x v="0"/>
    <s v="Q2"/>
    <s v="Woonwerkverkeer"/>
    <n v="-860"/>
    <x v="0"/>
    <x v="0"/>
    <x v="6"/>
    <s v="Loonkost"/>
    <s v="Ja"/>
    <m/>
    <s v="OK zonder aanpassing"/>
    <s v="OK zonder aanpassing"/>
    <s v="Definitieve goedkeuring"/>
    <m/>
  </r>
  <r>
    <x v="0"/>
    <s v="Q3"/>
    <s v="Woonwerkverkeer"/>
    <n v="-860"/>
    <x v="0"/>
    <x v="0"/>
    <x v="6"/>
    <s v="Loonkost"/>
    <s v="Ja"/>
    <m/>
    <s v="OK zonder aanpassing"/>
    <s v="OK zonder aanpassing"/>
    <s v="Definitieve goedkeuring"/>
    <m/>
  </r>
  <r>
    <x v="0"/>
    <s v="Q4"/>
    <s v="Woonwerkverkeer"/>
    <n v="-860"/>
    <x v="0"/>
    <x v="0"/>
    <x v="6"/>
    <s v="Loonkost"/>
    <s v="Ja"/>
    <m/>
    <s v="OK zonder aanpassing"/>
    <s v="OK zonder aanpassing"/>
    <s v="Definitieve goedkeuring"/>
    <m/>
  </r>
  <r>
    <x v="0"/>
    <s v="Q1"/>
    <s v="Maaltijdcheque personeel"/>
    <n v="-3258"/>
    <x v="0"/>
    <x v="0"/>
    <x v="6"/>
    <s v="Loonkost"/>
    <s v="Ja"/>
    <m/>
    <s v="OK zonder aanpassing"/>
    <s v="OK zonder aanpassing"/>
    <s v="Definitieve goedkeuring"/>
    <m/>
  </r>
  <r>
    <x v="0"/>
    <s v="Q2"/>
    <s v="Maaltijdcheque personeel"/>
    <n v="-3258"/>
    <x v="0"/>
    <x v="0"/>
    <x v="6"/>
    <s v="Loonkost"/>
    <s v="Ja"/>
    <m/>
    <s v="OK zonder aanpassing"/>
    <s v="OK zonder aanpassing"/>
    <s v="Definitieve goedkeuring"/>
    <m/>
  </r>
  <r>
    <x v="0"/>
    <s v="Q3"/>
    <s v="Maaltijdcheque personeel"/>
    <n v="-3258"/>
    <x v="0"/>
    <x v="0"/>
    <x v="6"/>
    <s v="Loonkost"/>
    <s v="Ja"/>
    <m/>
    <s v="OK zonder aanpassing"/>
    <s v="OK zonder aanpassing"/>
    <s v="Definitieve goedkeuring"/>
    <m/>
  </r>
  <r>
    <x v="0"/>
    <s v="Q4"/>
    <s v="Maaltijdcheque personeel"/>
    <n v="-3258"/>
    <x v="0"/>
    <x v="0"/>
    <x v="6"/>
    <s v="Loonkost"/>
    <s v="Ja"/>
    <m/>
    <s v="OK zonder aanpassing"/>
    <s v="OK zonder aanpassing"/>
    <s v="Definitieve goedkeuring"/>
    <m/>
  </r>
  <r>
    <x v="0"/>
    <s v="Q4"/>
    <s v="Vakantiegeld personeel"/>
    <n v="-31000"/>
    <x v="0"/>
    <x v="0"/>
    <x v="6"/>
    <s v="Loonkost"/>
    <s v="Ja"/>
    <s v="Grootste deel via provisie in Q4, uitbetaling voor personeel is in Q2"/>
    <s v="OK zonder aanpassing"/>
    <s v="OK zonder aanpassing"/>
    <s v="Definitieve goedkeuring"/>
    <m/>
  </r>
  <r>
    <x v="0"/>
    <s v="Q4"/>
    <s v="Eindejaarspremie personeel"/>
    <n v="-36000"/>
    <x v="0"/>
    <x v="0"/>
    <x v="6"/>
    <s v="Loonkost"/>
    <s v="Ja"/>
    <m/>
    <s v="OK zonder aanpassing"/>
    <s v="OK zonder aanpassing"/>
    <s v="Definitieve goedkeuring"/>
    <m/>
  </r>
  <r>
    <x v="0"/>
    <s v="Q4"/>
    <s v="Subsidie Vlaamse gemeenschap"/>
    <n v="59000"/>
    <x v="1"/>
    <x v="0"/>
    <x v="6"/>
    <s v="Subsidie"/>
    <s v="Ja"/>
    <s v="59000 in 2025"/>
    <s v="OK zonder aanpassing"/>
    <s v="OK zonder aanpassing"/>
    <s v="Definitieve goedkeuring"/>
    <m/>
  </r>
  <r>
    <x v="0"/>
    <s v="Q1"/>
    <s v="Sociale Maribel"/>
    <n v="5300"/>
    <x v="1"/>
    <x v="0"/>
    <x v="6"/>
    <s v="Subsidie"/>
    <s v="Ja"/>
    <m/>
    <s v="OK zonder aanpassing"/>
    <s v="OK zonder aanpassing"/>
    <s v="Definitieve goedkeuring"/>
    <m/>
  </r>
  <r>
    <x v="0"/>
    <s v="Q2"/>
    <s v="Sociale Maribel"/>
    <n v="5300"/>
    <x v="1"/>
    <x v="0"/>
    <x v="6"/>
    <s v="Subsidie"/>
    <s v="Ja"/>
    <m/>
    <s v="OK zonder aanpassing"/>
    <s v="OK zonder aanpassing"/>
    <s v="Definitieve goedkeuring"/>
    <m/>
  </r>
  <r>
    <x v="0"/>
    <s v="Q3"/>
    <s v="Sociale Maribel"/>
    <n v="5300"/>
    <x v="1"/>
    <x v="0"/>
    <x v="6"/>
    <s v="Subsidie"/>
    <s v="Ja"/>
    <m/>
    <s v="OK zonder aanpassing"/>
    <s v="OK zonder aanpassing"/>
    <s v="Definitieve goedkeuring"/>
    <m/>
  </r>
  <r>
    <x v="0"/>
    <s v="Q4"/>
    <s v="Sociale Maribel"/>
    <n v="5300"/>
    <x v="1"/>
    <x v="0"/>
    <x v="6"/>
    <s v="Subsidie"/>
    <s v="Ja"/>
    <m/>
    <s v="OK zonder aanpassing"/>
    <s v="OK zonder aanpassing"/>
    <s v="Definitieve goedkeuring"/>
    <m/>
  </r>
  <r>
    <x v="0"/>
    <s v="Q1"/>
    <s v="Partena"/>
    <n v="-920"/>
    <x v="0"/>
    <x v="0"/>
    <x v="6"/>
    <s v="Vaste kost"/>
    <s v="Nee"/>
    <s v="5% indexering toegepast"/>
    <s v="OK zonder aanpassing"/>
    <s v="OK zonder aanpassing"/>
    <s v="Definitieve goedkeuring"/>
    <m/>
  </r>
  <r>
    <x v="0"/>
    <s v="Q2"/>
    <s v="Partena"/>
    <n v="-920"/>
    <x v="0"/>
    <x v="0"/>
    <x v="6"/>
    <s v="Vaste kost"/>
    <s v="Nee"/>
    <m/>
    <s v="OK zonder aanpassing"/>
    <s v="OK zonder aanpassing"/>
    <s v="Definitieve goedkeuring"/>
    <m/>
  </r>
  <r>
    <x v="0"/>
    <s v="Q3"/>
    <s v="Partena"/>
    <n v="-920"/>
    <x v="0"/>
    <x v="0"/>
    <x v="6"/>
    <s v="Vaste kost"/>
    <s v="Nee"/>
    <m/>
    <s v="OK zonder aanpassing"/>
    <s v="OK zonder aanpassing"/>
    <s v="Definitieve goedkeuring"/>
    <m/>
  </r>
  <r>
    <x v="0"/>
    <s v="Q4"/>
    <s v="Partena"/>
    <n v="-920"/>
    <x v="0"/>
    <x v="0"/>
    <x v="6"/>
    <s v="Vaste kost"/>
    <s v="Nee"/>
    <m/>
    <s v="OK zonder aanpassing"/>
    <s v="OK zonder aanpassing"/>
    <s v="Definitieve goedkeuring"/>
    <m/>
  </r>
  <r>
    <x v="0"/>
    <s v="Q2"/>
    <s v="Premed"/>
    <n v="-1500"/>
    <x v="0"/>
    <x v="0"/>
    <x v="6"/>
    <s v="Vaste kost"/>
    <s v="Nee"/>
    <s v="Was in 2024 slechts 1200. Vanwaar komt deze 3500?"/>
    <s v="OK zonder aanpassing"/>
    <s v="OK zonder aanpassing"/>
    <s v="Definitieve goedkeuring"/>
    <m/>
  </r>
  <r>
    <x v="0"/>
    <s v="Q3"/>
    <s v="Jobstudent"/>
    <n v="-2000"/>
    <x v="0"/>
    <x v="0"/>
    <x v="6"/>
    <s v="Vaste kost"/>
    <s v="Nee"/>
    <s v="Jobstudent voor 16/week gedurende 2 maanden"/>
    <s v="OK zonder aanpassing"/>
    <s v="OK zonder aanpassing"/>
    <s v="Definitieve goedkeuring"/>
    <m/>
  </r>
  <r>
    <x v="1"/>
    <s v="Q1"/>
    <s v="Loonkost"/>
    <n v="-132000"/>
    <x v="0"/>
    <x v="0"/>
    <x v="6"/>
    <s v="Loonkost"/>
    <m/>
    <m/>
    <m/>
    <m/>
    <m/>
    <m/>
  </r>
  <r>
    <x v="1"/>
    <s v="Q2"/>
    <s v="Loonkost"/>
    <n v="-105000"/>
    <x v="0"/>
    <x v="0"/>
    <x v="6"/>
    <s v="Loonkost"/>
    <m/>
    <m/>
    <m/>
    <m/>
    <m/>
    <m/>
  </r>
  <r>
    <x v="1"/>
    <s v="Q3"/>
    <s v="Loonkost"/>
    <n v="-135000"/>
    <x v="0"/>
    <x v="0"/>
    <x v="6"/>
    <s v="Loonkost"/>
    <m/>
    <m/>
    <m/>
    <m/>
    <m/>
    <m/>
  </r>
  <r>
    <x v="1"/>
    <s v="Q4"/>
    <s v="Loonkost"/>
    <n v="-135000"/>
    <x v="0"/>
    <x v="0"/>
    <x v="6"/>
    <s v="Loonkost"/>
    <m/>
    <m/>
    <m/>
    <m/>
    <m/>
    <m/>
  </r>
  <r>
    <x v="1"/>
    <s v="Q1"/>
    <s v="Woonwerkverkeer"/>
    <n v="-750"/>
    <x v="0"/>
    <x v="0"/>
    <x v="6"/>
    <s v="Loonkost"/>
    <m/>
    <m/>
    <m/>
    <m/>
    <m/>
    <m/>
  </r>
  <r>
    <x v="1"/>
    <s v="Q2"/>
    <s v="Woonwerkverkeer"/>
    <n v="-750"/>
    <x v="0"/>
    <x v="0"/>
    <x v="6"/>
    <s v="Loonkost"/>
    <m/>
    <m/>
    <m/>
    <m/>
    <m/>
    <m/>
  </r>
  <r>
    <x v="1"/>
    <s v="Q3"/>
    <s v="Woonwerkverkeer"/>
    <n v="-750"/>
    <x v="0"/>
    <x v="0"/>
    <x v="6"/>
    <s v="Loonkost"/>
    <m/>
    <m/>
    <m/>
    <m/>
    <m/>
    <m/>
  </r>
  <r>
    <x v="1"/>
    <s v="Q4"/>
    <s v="Woonwerkverkeer"/>
    <n v="-750"/>
    <x v="0"/>
    <x v="0"/>
    <x v="6"/>
    <s v="Loonkost"/>
    <m/>
    <m/>
    <m/>
    <m/>
    <m/>
    <m/>
  </r>
  <r>
    <x v="1"/>
    <s v="Q1"/>
    <s v="Maaltijdcheque personeel"/>
    <n v="-400"/>
    <x v="0"/>
    <x v="0"/>
    <x v="6"/>
    <s v="Loonkost"/>
    <m/>
    <m/>
    <m/>
    <m/>
    <m/>
    <m/>
  </r>
  <r>
    <x v="1"/>
    <s v="Q2"/>
    <s v="Maaltijdcheque personeel"/>
    <n v="-400"/>
    <x v="0"/>
    <x v="0"/>
    <x v="6"/>
    <s v="Loonkost"/>
    <m/>
    <m/>
    <m/>
    <m/>
    <m/>
    <m/>
  </r>
  <r>
    <x v="1"/>
    <s v="Q3"/>
    <s v="Maaltijdcheque personeel"/>
    <n v="-400"/>
    <x v="0"/>
    <x v="0"/>
    <x v="6"/>
    <s v="Loonkost"/>
    <m/>
    <m/>
    <m/>
    <m/>
    <m/>
    <m/>
  </r>
  <r>
    <x v="1"/>
    <s v="Q4"/>
    <s v="Maaltijdcheque personeel"/>
    <n v="-400"/>
    <x v="0"/>
    <x v="0"/>
    <x v="6"/>
    <s v="Loonkost"/>
    <m/>
    <m/>
    <m/>
    <m/>
    <m/>
    <m/>
  </r>
  <r>
    <x v="1"/>
    <s v="Q4"/>
    <s v="Vakantiegeld personeel"/>
    <n v="-31000"/>
    <x v="0"/>
    <x v="0"/>
    <x v="6"/>
    <s v="Loonkost"/>
    <m/>
    <m/>
    <m/>
    <m/>
    <m/>
    <m/>
  </r>
  <r>
    <x v="1"/>
    <s v="Q4"/>
    <s v="Eindejaarspremie personeel"/>
    <n v="-40000"/>
    <x v="0"/>
    <x v="0"/>
    <x v="6"/>
    <s v="Loonkost"/>
    <m/>
    <m/>
    <m/>
    <m/>
    <m/>
    <m/>
  </r>
  <r>
    <x v="1"/>
    <s v="Q4"/>
    <s v="Subsidie Vlaamse gemeenschap"/>
    <n v="50000"/>
    <x v="1"/>
    <x v="0"/>
    <x v="6"/>
    <s v="Subsidie"/>
    <m/>
    <m/>
    <m/>
    <m/>
    <m/>
    <m/>
  </r>
  <r>
    <x v="1"/>
    <s v="Q1"/>
    <s v="Sociale Maribel"/>
    <n v="5000"/>
    <x v="1"/>
    <x v="0"/>
    <x v="6"/>
    <s v="Subsidie"/>
    <m/>
    <m/>
    <m/>
    <m/>
    <m/>
    <m/>
  </r>
  <r>
    <x v="1"/>
    <s v="Q2"/>
    <s v="Sociale Maribel"/>
    <n v="5000"/>
    <x v="1"/>
    <x v="0"/>
    <x v="6"/>
    <s v="Subsidie"/>
    <m/>
    <m/>
    <m/>
    <m/>
    <m/>
    <m/>
  </r>
  <r>
    <x v="1"/>
    <s v="Q3"/>
    <s v="Sociale Maribel"/>
    <n v="5000"/>
    <x v="1"/>
    <x v="0"/>
    <x v="6"/>
    <s v="Subsidie"/>
    <m/>
    <m/>
    <m/>
    <m/>
    <m/>
    <m/>
  </r>
  <r>
    <x v="1"/>
    <s v="Q4"/>
    <s v="Sociale Maribel"/>
    <n v="5000"/>
    <x v="1"/>
    <x v="0"/>
    <x v="6"/>
    <s v="Subsidie"/>
    <m/>
    <m/>
    <m/>
    <m/>
    <m/>
    <m/>
  </r>
  <r>
    <x v="1"/>
    <s v="Q1"/>
    <s v="Subsidie loon topsport"/>
    <n v="45000"/>
    <x v="1"/>
    <x v="0"/>
    <x v="6"/>
    <s v="Subsidie"/>
    <m/>
    <m/>
    <m/>
    <m/>
    <m/>
    <m/>
  </r>
  <r>
    <x v="1"/>
    <s v="Q1"/>
    <s v="Partena"/>
    <n v="-875"/>
    <x v="0"/>
    <x v="0"/>
    <x v="6"/>
    <s v="Vaste kost"/>
    <m/>
    <m/>
    <m/>
    <m/>
    <m/>
    <m/>
  </r>
  <r>
    <x v="1"/>
    <s v="Q2"/>
    <s v="Partena"/>
    <n v="-875"/>
    <x v="0"/>
    <x v="0"/>
    <x v="6"/>
    <s v="Vaste kost"/>
    <m/>
    <m/>
    <m/>
    <m/>
    <m/>
    <m/>
  </r>
  <r>
    <x v="1"/>
    <s v="Q3"/>
    <s v="Partena"/>
    <n v="-875"/>
    <x v="0"/>
    <x v="0"/>
    <x v="6"/>
    <s v="Vaste kost"/>
    <m/>
    <m/>
    <m/>
    <m/>
    <m/>
    <m/>
  </r>
  <r>
    <x v="1"/>
    <s v="Q4"/>
    <s v="Partena"/>
    <n v="-875"/>
    <x v="0"/>
    <x v="0"/>
    <x v="6"/>
    <s v="Vaste kost"/>
    <m/>
    <m/>
    <m/>
    <m/>
    <m/>
    <m/>
  </r>
  <r>
    <x v="1"/>
    <s v="Q2"/>
    <s v="Premed"/>
    <n v="-3500"/>
    <x v="0"/>
    <x v="0"/>
    <x v="6"/>
    <s v="Vaste kost"/>
    <m/>
    <m/>
    <m/>
    <m/>
    <m/>
    <m/>
  </r>
  <r>
    <x v="1"/>
    <s v="Jaar"/>
    <s v="Verplaatsingen personeel"/>
    <n v="0"/>
    <x v="0"/>
    <x v="0"/>
    <x v="6"/>
    <s v="Variabele kost"/>
    <m/>
    <m/>
    <m/>
    <m/>
    <m/>
    <m/>
  </r>
  <r>
    <x v="1"/>
    <s v="Q3"/>
    <s v="Trein"/>
    <n v="-1500"/>
    <x v="0"/>
    <x v="0"/>
    <x v="6"/>
    <s v="Vaste kost"/>
    <m/>
    <m/>
    <m/>
    <m/>
    <m/>
    <m/>
  </r>
  <r>
    <x v="0"/>
    <s v="Jaar"/>
    <s v="Trein"/>
    <n v="-3000"/>
    <x v="0"/>
    <x v="0"/>
    <x v="6"/>
    <s v="Vaste kost"/>
    <s v="Nee"/>
    <s v="Jeroen en Ine"/>
    <s v="OK zonder aanpassing"/>
    <s v="OK zonder aanpassing"/>
    <s v="Definitieve goedkeuring"/>
    <m/>
  </r>
  <r>
    <x v="0"/>
    <s v="Jaar"/>
    <s v="Inkomsten G-sport Vlaanderen, loonkost Raf"/>
    <n v="12500"/>
    <x v="1"/>
    <x v="0"/>
    <x v="6"/>
    <s v="Inkomsten varia"/>
    <s v="Nee"/>
    <m/>
    <s v="OK zonder aanpassing"/>
    <s v="OK zonder aanpassing"/>
    <s v="Definitieve goedkeuring"/>
    <m/>
  </r>
  <r>
    <x v="0"/>
    <s v="Q2"/>
    <s v="Voorschot subsidie provinciale verenigingen"/>
    <n v="-12500"/>
    <x v="0"/>
    <x v="0"/>
    <x v="7"/>
    <s v="Vaste kost"/>
    <s v="Ja"/>
    <s v="5x 2500. Kans klein dat er al een nieuwe subsidiemeter van kracht zal zijn. En zelfs indien zo, dan graagbudgetneutraal houden"/>
    <s v="OK zonder aanpassing"/>
    <s v="OK zonder aanpassing"/>
    <s v="Definitieve goedkeuring"/>
    <m/>
  </r>
  <r>
    <x v="1"/>
    <s v="Q2"/>
    <s v="Voorschot subsidie provinciale verenigingen"/>
    <n v="-10000"/>
    <x v="0"/>
    <x v="0"/>
    <x v="7"/>
    <s v="Vaste kost"/>
    <m/>
    <m/>
    <m/>
    <m/>
    <m/>
    <m/>
  </r>
  <r>
    <x v="1"/>
    <s v="Q4"/>
    <s v="Subsidie provinciale verenigingen"/>
    <n v="-15000"/>
    <x v="0"/>
    <x v="0"/>
    <x v="7"/>
    <s v="Vaste kost"/>
    <m/>
    <m/>
    <m/>
    <m/>
    <m/>
    <m/>
  </r>
  <r>
    <x v="0"/>
    <s v="Q4"/>
    <s v="Subsidie provinciale verenigingen"/>
    <n v="-12500"/>
    <x v="0"/>
    <x v="0"/>
    <x v="7"/>
    <s v="Vaste kost"/>
    <s v="Ja"/>
    <s v="5x2500"/>
    <s v="OK zonder aanpassing"/>
    <s v="OK zonder aanpassing"/>
    <s v="Definitieve goedkeuring"/>
    <m/>
  </r>
  <r>
    <x v="0"/>
    <s v="Jaar"/>
    <s v="GSM/Microsoft/Telefonie/Internet"/>
    <n v="-8500"/>
    <x v="0"/>
    <x v="0"/>
    <x v="8"/>
    <s v="Vaste kost"/>
    <s v="Nee"/>
    <s v="Reële kost eerder 7.500. Voorstel om te verlagen naar 8.000. Stond op 10.000, incl webhosten -8000"/>
    <s v="OK mits aanpassing"/>
    <s v="OK mits aanpassing"/>
    <s v="Definitieve goedkeuring"/>
    <m/>
  </r>
  <r>
    <x v="0"/>
    <s v="Jaar"/>
    <s v="IT Ondersteuning"/>
    <n v="-500"/>
    <x v="0"/>
    <x v="0"/>
    <x v="8"/>
    <s v="Vaste kost"/>
    <s v="Nee"/>
    <s v="Begrijp niet wat hieronder valt en waarom dit een vaste kost zou zijn. (Webhosting eerder max 1.000 euro per jaar indien in eigen beheer) hoe groot wordt het risico op hacking? (TM: toch niet schrappen. Hier valt ondersteuning onder van AppSys onder. Zou 500 euro willen begroten)"/>
    <s v="OK mits aanpassing"/>
    <s v="OK mits aanpassing"/>
    <s v="Definitieve goedkeuring"/>
    <m/>
  </r>
  <r>
    <x v="0"/>
    <s v="Jaar"/>
    <s v="Ledenbeheer Twizzit"/>
    <n v="-35000"/>
    <x v="0"/>
    <x v="0"/>
    <x v="8"/>
    <s v="Vaste kost"/>
    <s v="Ja"/>
    <s v="1.000 euro bij (500 leden extra) is normaal een vast bedrag -36000"/>
    <s v="OK mits aanpassing"/>
    <s v="OK mits aanpassing"/>
    <s v="Definitieve goedkeuring"/>
    <m/>
  </r>
  <r>
    <x v="1"/>
    <s v="Jaar"/>
    <s v="GSM/Microsoft/Telefonie/Internet"/>
    <n v="-10000"/>
    <x v="0"/>
    <x v="0"/>
    <x v="8"/>
    <s v="Vaste kost"/>
    <m/>
    <m/>
    <m/>
    <m/>
    <m/>
    <m/>
  </r>
  <r>
    <x v="1"/>
    <s v="Jaar"/>
    <s v="IT Ondersteuning"/>
    <n v="-4000"/>
    <x v="0"/>
    <x v="0"/>
    <x v="8"/>
    <s v="Vaste kost"/>
    <m/>
    <m/>
    <m/>
    <m/>
    <m/>
    <m/>
  </r>
  <r>
    <x v="1"/>
    <s v="Jaar"/>
    <s v="Ledenbeheer Twizzit"/>
    <n v="-35000"/>
    <x v="0"/>
    <x v="0"/>
    <x v="8"/>
    <s v="Vaste kost"/>
    <m/>
    <m/>
    <m/>
    <m/>
    <m/>
    <m/>
  </r>
  <r>
    <x v="0"/>
    <s v="Jaar"/>
    <s v="Nieuwe ontwikkelingen Twizzit (vb. Dashboard)"/>
    <n v="0"/>
    <x v="0"/>
    <x v="0"/>
    <x v="8"/>
    <s v="Afschrijving"/>
    <s v="Nee"/>
    <s v="https://badmintonvla-my.sharepoint.com/shared?id=%2Fsites%2FBadmintonVlaanderen%2FGedeelde%20documenten%2FGeneral%2FAlgemeen%2FIT%2FTwizzit&amp;listurl=https%3A%2F%2Fbadmintonvla%2Esharepoint%2Ecom%2Fsites%2FBadmintonVlaanderen%2FGedeelde%20documenten -5000 af te schrijven over 3 jaar"/>
    <s v="Voorstel tot schrapping"/>
    <s v="Voorstel tot schrapping"/>
    <s v="Geschrapt"/>
    <m/>
  </r>
  <r>
    <x v="0"/>
    <s v="Jaar"/>
    <s v="Uitleningen clubs"/>
    <n v="2000"/>
    <x v="1"/>
    <x v="0"/>
    <x v="9"/>
    <s v="Inkomsten varia"/>
    <s v="Ja"/>
    <m/>
    <s v="OK zonder aanpassing"/>
    <s v="OK zonder aanpassing"/>
    <s v="Definitieve goedkeuring"/>
    <m/>
  </r>
  <r>
    <x v="0"/>
    <s v="Jaar"/>
    <s v="Aankoop materiaal"/>
    <n v="-1000"/>
    <x v="0"/>
    <x v="0"/>
    <x v="9"/>
    <s v="Variabele kost"/>
    <s v="Ja"/>
    <s v="Belangrijk hierbij of we aankopen plannen in webshop NL. In 2025 tot nu toe voor 400 euro aankopen gedaan. -1800"/>
    <s v="OK mits aanpassing"/>
    <s v="OK mits aanpassing"/>
    <s v="Definitieve goedkeuring"/>
    <m/>
  </r>
  <r>
    <x v="0"/>
    <s v="Q1"/>
    <s v="Huur opslagplaats"/>
    <n v="-2500"/>
    <x v="0"/>
    <x v="0"/>
    <x v="9"/>
    <s v="Vaste kost"/>
    <s v="Ja"/>
    <s v="Kost in 2025 al 930 per maand. 5% indexatie erbij doen, -2930, zou lager moeten zijn in 2025 want de aanhangwagen is verkocht dus minder ruimte nodig"/>
    <s v="OK mits aanpassing"/>
    <s v="OK mits aanpassing"/>
    <s v="Definitieve goedkeuring"/>
    <m/>
  </r>
  <r>
    <x v="0"/>
    <s v="Q2"/>
    <s v="Huur opslagplaats"/>
    <n v="-2500"/>
    <x v="0"/>
    <x v="0"/>
    <x v="9"/>
    <s v="Vaste kost"/>
    <s v="Ja"/>
    <n v="-2930"/>
    <s v="OK mits aanpassing"/>
    <s v="OK mits aanpassing"/>
    <s v="Definitieve goedkeuring"/>
    <m/>
  </r>
  <r>
    <x v="0"/>
    <s v="Q3"/>
    <s v="Huur opslagplaats"/>
    <n v="-2500"/>
    <x v="0"/>
    <x v="0"/>
    <x v="9"/>
    <s v="Vaste kost"/>
    <s v="Ja"/>
    <n v="-2930"/>
    <s v="OK mits aanpassing"/>
    <s v="OK mits aanpassing"/>
    <s v="Definitieve goedkeuring"/>
    <m/>
  </r>
  <r>
    <x v="0"/>
    <s v="Q4"/>
    <s v="Huur opslagplaats"/>
    <n v="-2500"/>
    <x v="0"/>
    <x v="0"/>
    <x v="9"/>
    <s v="Vaste kost"/>
    <s v="Ja"/>
    <n v="-2930"/>
    <s v="OK mits aanpassing"/>
    <s v="OK mits aanpassing"/>
    <s v="Definitieve goedkeuring"/>
    <m/>
  </r>
  <r>
    <x v="0"/>
    <s v="Q1"/>
    <s v="Licentie webshop uitleendienst"/>
    <n v="-550"/>
    <x v="0"/>
    <x v="0"/>
    <x v="9"/>
    <s v="Vaste kost"/>
    <s v="Ja"/>
    <s v="Kost in 2025 genomen +5%, -567"/>
    <s v="OK mits aanpassing"/>
    <s v="OK mits aanpassing"/>
    <s v="Definitieve goedkeuring"/>
    <m/>
  </r>
  <r>
    <x v="0"/>
    <s v="Q2"/>
    <s v="Licentie webshop uitleendienst"/>
    <n v="-550"/>
    <x v="0"/>
    <x v="0"/>
    <x v="9"/>
    <s v="Vaste kost"/>
    <s v="Ja"/>
    <n v="-567"/>
    <s v="OK mits aanpassing"/>
    <s v="OK mits aanpassing"/>
    <s v="Definitieve goedkeuring"/>
    <m/>
  </r>
  <r>
    <x v="0"/>
    <s v="Q3"/>
    <s v="Licentie webshop uitleendienst"/>
    <n v="-550"/>
    <x v="0"/>
    <x v="0"/>
    <x v="9"/>
    <s v="Vaste kost"/>
    <s v="Ja"/>
    <n v="-567"/>
    <s v="OK mits aanpassing"/>
    <s v="OK mits aanpassing"/>
    <s v="Definitieve goedkeuring"/>
    <m/>
  </r>
  <r>
    <x v="1"/>
    <s v="Jaar"/>
    <s v="Uitleningen clubs"/>
    <n v="2000"/>
    <x v="1"/>
    <x v="0"/>
    <x v="9"/>
    <s v="Inkomsten varia"/>
    <m/>
    <m/>
    <m/>
    <m/>
    <m/>
    <m/>
  </r>
  <r>
    <x v="1"/>
    <s v="Jaar"/>
    <s v="Aankoop materiaal"/>
    <n v="-1800"/>
    <x v="0"/>
    <x v="0"/>
    <x v="9"/>
    <s v="Variabele kost"/>
    <m/>
    <m/>
    <m/>
    <m/>
    <m/>
    <m/>
  </r>
  <r>
    <x v="1"/>
    <s v="Q1"/>
    <s v="Huur opslagplaats"/>
    <n v="-2600"/>
    <x v="0"/>
    <x v="0"/>
    <x v="9"/>
    <s v="Vaste kost"/>
    <m/>
    <m/>
    <m/>
    <m/>
    <m/>
    <m/>
  </r>
  <r>
    <x v="1"/>
    <s v="Q2"/>
    <s v="Huur opslagplaats"/>
    <n v="-2600"/>
    <x v="0"/>
    <x v="0"/>
    <x v="9"/>
    <s v="Vaste kost"/>
    <m/>
    <m/>
    <m/>
    <m/>
    <m/>
    <m/>
  </r>
  <r>
    <x v="1"/>
    <s v="Q3"/>
    <s v="Huur opslagplaats"/>
    <n v="-2600"/>
    <x v="0"/>
    <x v="0"/>
    <x v="9"/>
    <s v="Vaste kost"/>
    <m/>
    <m/>
    <m/>
    <m/>
    <m/>
    <m/>
  </r>
  <r>
    <x v="1"/>
    <s v="Q4"/>
    <s v="Huur opslagplaats"/>
    <n v="-2600"/>
    <x v="0"/>
    <x v="0"/>
    <x v="9"/>
    <s v="Vaste kost"/>
    <m/>
    <m/>
    <m/>
    <m/>
    <m/>
    <m/>
  </r>
  <r>
    <x v="1"/>
    <s v="Q1"/>
    <s v="Licentie webshop uitleendienst"/>
    <n v="-450"/>
    <x v="0"/>
    <x v="0"/>
    <x v="9"/>
    <s v="Vaste kost"/>
    <m/>
    <m/>
    <m/>
    <m/>
    <m/>
    <m/>
  </r>
  <r>
    <x v="1"/>
    <s v="Q2"/>
    <s v="Licentie webshop uitleendienst"/>
    <n v="-450"/>
    <x v="0"/>
    <x v="0"/>
    <x v="9"/>
    <s v="Vaste kost"/>
    <m/>
    <m/>
    <m/>
    <m/>
    <m/>
    <m/>
  </r>
  <r>
    <x v="1"/>
    <s v="Q3"/>
    <s v="Licentie webshop uitleendienst"/>
    <n v="-450"/>
    <x v="0"/>
    <x v="0"/>
    <x v="9"/>
    <s v="Vaste kost"/>
    <m/>
    <m/>
    <m/>
    <m/>
    <m/>
    <m/>
  </r>
  <r>
    <x v="1"/>
    <s v="Q4"/>
    <s v="Licentie webshop uitleendienst"/>
    <n v="-450"/>
    <x v="0"/>
    <x v="0"/>
    <x v="9"/>
    <s v="Vaste kost"/>
    <m/>
    <m/>
    <m/>
    <m/>
    <m/>
    <m/>
  </r>
  <r>
    <x v="0"/>
    <s v="Q4"/>
    <s v="Licentie webshop uitleendienst"/>
    <n v="-550"/>
    <x v="0"/>
    <x v="0"/>
    <x v="9"/>
    <s v="Vaste kost"/>
    <s v="Ja"/>
    <n v="-567"/>
    <s v="OK mits aanpassing"/>
    <s v="OK mits aanpassing"/>
    <s v="Definitieve goedkeuring"/>
    <m/>
  </r>
  <r>
    <x v="0"/>
    <s v="Q1"/>
    <s v="Verzekering Q1"/>
    <n v="-27600"/>
    <x v="0"/>
    <x v="0"/>
    <x v="10"/>
    <s v="Vaste kost"/>
    <s v="Ja"/>
    <s v="Vorig jaar: 4,71 euro/lid, rekenen 5,01 euro/lid op factuur. 2025. In 2024 totaal 108903 betaald. Arena plant geen verhogingen. Andere verzekeringen gaan wel omhoog gaan. 3% indexatie toegpast op geheel, -28042,52"/>
    <s v="OK mits aanpassing"/>
    <s v="OK mits aanpassing"/>
    <s v="Definitieve goedkeuring"/>
    <m/>
  </r>
  <r>
    <x v="0"/>
    <s v="Q2"/>
    <s v="Verzekering Q2"/>
    <n v="-27600"/>
    <x v="0"/>
    <x v="0"/>
    <x v="10"/>
    <s v="Vaste kost"/>
    <s v="Ja"/>
    <n v="-28042.52"/>
    <s v="OK mits aanpassing"/>
    <s v="OK mits aanpassing"/>
    <s v="Definitieve goedkeuring"/>
    <m/>
  </r>
  <r>
    <x v="0"/>
    <s v="Q3"/>
    <s v="Verzekering Q3"/>
    <n v="-27600"/>
    <x v="0"/>
    <x v="0"/>
    <x v="10"/>
    <s v="Vaste kost"/>
    <s v="Ja"/>
    <n v="-28042.52"/>
    <s v="OK mits aanpassing"/>
    <s v="OK mits aanpassing"/>
    <s v="Definitieve goedkeuring"/>
    <m/>
  </r>
  <r>
    <x v="1"/>
    <s v="Q1"/>
    <s v="Verzekering Q1"/>
    <n v="-25000"/>
    <x v="0"/>
    <x v="0"/>
    <x v="10"/>
    <s v="Vaste kost"/>
    <m/>
    <m/>
    <m/>
    <m/>
    <m/>
    <m/>
  </r>
  <r>
    <x v="1"/>
    <s v="Q2"/>
    <s v="Verzekering Q2"/>
    <n v="-25000"/>
    <x v="0"/>
    <x v="0"/>
    <x v="10"/>
    <s v="Vaste kost"/>
    <m/>
    <m/>
    <m/>
    <m/>
    <m/>
    <m/>
  </r>
  <r>
    <x v="1"/>
    <s v="Q3"/>
    <s v="Verzekering Q3"/>
    <n v="-25000"/>
    <x v="0"/>
    <x v="0"/>
    <x v="10"/>
    <s v="Vaste kost"/>
    <m/>
    <m/>
    <m/>
    <m/>
    <m/>
    <m/>
  </r>
  <r>
    <x v="1"/>
    <s v="Q4"/>
    <s v="Verzekering Q4"/>
    <n v="-25000"/>
    <x v="0"/>
    <x v="0"/>
    <x v="10"/>
    <s v="Vaste kost"/>
    <m/>
    <m/>
    <m/>
    <m/>
    <m/>
    <m/>
  </r>
  <r>
    <x v="0"/>
    <s v="Q4"/>
    <s v="Verzekering Q4"/>
    <n v="-27600"/>
    <x v="0"/>
    <x v="0"/>
    <x v="10"/>
    <s v="Vaste kost"/>
    <s v="Ja"/>
    <n v="-28042.52"/>
    <s v="OK mits aanpassing"/>
    <s v="OK mits aanpassing"/>
    <s v="Definitieve goedkeuring"/>
    <m/>
  </r>
  <r>
    <x v="0"/>
    <s v="Jaar"/>
    <s v="Kost minibussen (onderhoud/brandstof)"/>
    <n v="-8850"/>
    <x v="0"/>
    <x v="0"/>
    <x v="11"/>
    <s v="Variabele kost"/>
    <s v="Ja"/>
    <s v="5050 (tankkaarten)+3300 (onderhoudskosten). Wat is de toekomst van oude busje? (in 2025 2.000 euro kosten aan)"/>
    <s v="OK zonder aanpassing"/>
    <s v="OK zonder aanpassing"/>
    <s v="Definitieve goedkeuring"/>
    <m/>
  </r>
  <r>
    <x v="0"/>
    <s v="Q1"/>
    <s v="Leasing bedrijfswagen"/>
    <n v="-5700"/>
    <x v="0"/>
    <x v="0"/>
    <x v="11"/>
    <s v="Vaste kost"/>
    <s v="Ja"/>
    <s v="1500+400/maand"/>
    <s v="OK zonder aanpassing"/>
    <s v="OK zonder aanpassing"/>
    <s v="Definitieve goedkeuring"/>
    <m/>
  </r>
  <r>
    <x v="0"/>
    <s v="Q2"/>
    <s v="Leasing bedrijfswagen"/>
    <n v="-5700"/>
    <x v="0"/>
    <x v="0"/>
    <x v="11"/>
    <s v="Vaste kost"/>
    <s v="Ja"/>
    <m/>
    <s v="OK zonder aanpassing"/>
    <s v="OK zonder aanpassing"/>
    <s v="Definitieve goedkeuring"/>
    <m/>
  </r>
  <r>
    <x v="0"/>
    <s v="Q3"/>
    <s v="Leasing bedrijfswagen"/>
    <n v="-5700"/>
    <x v="0"/>
    <x v="0"/>
    <x v="11"/>
    <s v="Vaste kost"/>
    <s v="Ja"/>
    <m/>
    <s v="OK zonder aanpassing"/>
    <s v="OK zonder aanpassing"/>
    <s v="Definitieve goedkeuring"/>
    <m/>
  </r>
  <r>
    <x v="0"/>
    <s v="Q4"/>
    <s v="Leasing bedrijfswagen"/>
    <n v="-5700"/>
    <x v="0"/>
    <x v="0"/>
    <x v="11"/>
    <s v="Vaste kost"/>
    <s v="Ja"/>
    <m/>
    <s v="OK zonder aanpassing"/>
    <s v="OK zonder aanpassing"/>
    <s v="Definitieve goedkeuring"/>
    <m/>
  </r>
  <r>
    <x v="0"/>
    <s v="Jaar"/>
    <s v="Belastingen busjes"/>
    <n v="-1800"/>
    <x v="0"/>
    <x v="0"/>
    <x v="11"/>
    <s v="Variabele kost"/>
    <s v="Ja"/>
    <m/>
    <s v="OK zonder aanpassing"/>
    <s v="OK zonder aanpassing"/>
    <s v="Definitieve goedkeuring"/>
    <m/>
  </r>
  <r>
    <x v="1"/>
    <s v="Jaar"/>
    <s v="Kost minibussen (onderhoud/brandstof)"/>
    <n v="-6500"/>
    <x v="0"/>
    <x v="0"/>
    <x v="11"/>
    <s v="Variabele kost"/>
    <m/>
    <m/>
    <m/>
    <m/>
    <m/>
    <m/>
  </r>
  <r>
    <x v="1"/>
    <s v="Q1"/>
    <s v="Leasing bedrijfswagen"/>
    <n v="-4800"/>
    <x v="0"/>
    <x v="0"/>
    <x v="11"/>
    <s v="Vaste kost"/>
    <m/>
    <m/>
    <m/>
    <m/>
    <m/>
    <m/>
  </r>
  <r>
    <x v="1"/>
    <s v="Q2"/>
    <s v="Leasing bedrijfswagen"/>
    <n v="-4800"/>
    <x v="0"/>
    <x v="0"/>
    <x v="11"/>
    <s v="Vaste kost"/>
    <m/>
    <m/>
    <m/>
    <m/>
    <m/>
    <m/>
  </r>
  <r>
    <x v="1"/>
    <s v="Q3"/>
    <s v="Leasing bedrijfswagen"/>
    <n v="-4800"/>
    <x v="0"/>
    <x v="0"/>
    <x v="11"/>
    <s v="Vaste kost"/>
    <m/>
    <m/>
    <m/>
    <m/>
    <m/>
    <m/>
  </r>
  <r>
    <x v="1"/>
    <s v="Q4"/>
    <s v="Leasing bedrijfswagen"/>
    <n v="-4800"/>
    <x v="0"/>
    <x v="0"/>
    <x v="11"/>
    <s v="Vaste kost"/>
    <m/>
    <m/>
    <m/>
    <m/>
    <m/>
    <m/>
  </r>
  <r>
    <x v="0"/>
    <s v="Jaar"/>
    <s v="Verzekering busjes"/>
    <n v="-3500"/>
    <x v="0"/>
    <x v="0"/>
    <x v="11"/>
    <s v="Vaste kost"/>
    <s v="Ja"/>
    <s v="apart houden of onder AVERZ laten vallen? Graag apart houden"/>
    <s v="OK zonder aanpassing"/>
    <s v="OK zonder aanpassing"/>
    <s v="Definitieve goedkeuring"/>
    <m/>
  </r>
  <r>
    <x v="0"/>
    <s v="Jaar"/>
    <s v="Lange termijnsparen"/>
    <n v="0"/>
    <x v="1"/>
    <x v="0"/>
    <x v="4"/>
    <s v="Inkomsten varia"/>
    <s v="Ja"/>
    <s v="Dit staat onder AFIN ingeboekt, niet onder AW. Staat er dubbel in ..."/>
    <s v="Voorstel tot schrapping"/>
    <s v="Voorstel tot schrapping"/>
    <s v="Geschrapt"/>
    <m/>
  </r>
  <r>
    <x v="0"/>
    <s v="Jaar"/>
    <s v="Sponsoring"/>
    <n v="30000"/>
    <x v="1"/>
    <x v="0"/>
    <x v="12"/>
    <s v="Sponsoring"/>
    <s v="Ja"/>
    <s v="Yonex (12.000), Arena (1.239 in 2024, grootste stuk is voor YBI, dus daar in begroting neen?) , Nat Loterij via KBBF (36.000/2 in 2025) (stond op 20000 in 2025), Arena er uit gehaald staat idd bij Yonex, vorig bedrag 31200"/>
    <s v="OK mits aanpassing"/>
    <s v="OK mits aanpassing"/>
    <s v="Definitieve goedkeuring"/>
    <m/>
  </r>
  <r>
    <x v="0"/>
    <s v="Q1"/>
    <s v="Subsidie Sport Vlaanderen"/>
    <n v="453255"/>
    <x v="1"/>
    <x v="0"/>
    <x v="12"/>
    <s v="Subsidie"/>
    <s v="Ja"/>
    <s v="Verkregen inschatting vanuit SV"/>
    <s v="OK zonder aanpassing"/>
    <s v="OK zonder aanpassing"/>
    <s v="Definitieve goedkeuring"/>
    <m/>
  </r>
  <r>
    <x v="0"/>
    <s v="Jaar"/>
    <s v="Drank DC/Topsport"/>
    <n v="-2100"/>
    <x v="0"/>
    <x v="0"/>
    <x v="12"/>
    <s v="Variabele kost"/>
    <s v="Ja"/>
    <s v="Graag budget voor 2x in de maand een fruitmand (60/maand = 720). Aankoop van andere frisdrank en dergelijke wil ik wel verlagen. Zelfde budget wel haalbaar want in 2024 stond hier receptie AV op, nu op andere post gezet (ABO). -2400"/>
    <s v="OK mits aanpassing"/>
    <s v="OK mits aanpassing"/>
    <s v="Definitieve goedkeuring"/>
    <m/>
  </r>
  <r>
    <x v="0"/>
    <s v="Jaar"/>
    <s v="Waardering"/>
    <n v="-870"/>
    <x v="0"/>
    <x v="0"/>
    <x v="12"/>
    <s v="Variabele kost"/>
    <s v="Ja"/>
    <s v="https://badmintonvla.sharepoint.com/:x:/r/sites/HRBV/_layouts/15/Doc.aspx?sourcedoc=%7B508E5777-5F62-463A-9306-1B42B69A0890%7D&amp;file=2024_Budget_Waardering%20-%20Kopie.xlsx&amp;action=default&amp;mobileredirect=true. Komt van 900 _x000a_Kan gerust lager dan -870"/>
    <s v="OK zonder aanpassing"/>
    <s v="OK zonder aanpassing"/>
    <s v="Definitieve goedkeuring"/>
    <m/>
  </r>
  <r>
    <x v="0"/>
    <s v="Jaar"/>
    <s v="Teambuilding personeel"/>
    <n v="-1600"/>
    <x v="0"/>
    <x v="0"/>
    <x v="12"/>
    <s v="Variabele kost"/>
    <s v="Ja"/>
    <s v="1x grote teambuilding + 1 kerstetentje. Grote teambuilding koste nu iets van 1.200 euro. Budget verlagen van 1.700 naar 1.600 lijkt me dus wel realistisch"/>
    <s v="OK zonder aanpassing"/>
    <s v="OK zonder aanpassing"/>
    <s v="Definitieve goedkeuring"/>
    <m/>
  </r>
  <r>
    <x v="0"/>
    <s v="Jaar"/>
    <s v="Bijdragen KBBF, BEC,…"/>
    <n v="-12608"/>
    <x v="0"/>
    <x v="0"/>
    <x v="12"/>
    <s v="Vaste kost"/>
    <s v="Ja"/>
    <s v="VSF 418, BWF 2200, VSDC 115, VST 500, KBBF (Aurore) 2700, BOIC 375, BEC 2100, BWF 2400, KBBF 4000. Stond maar op -9000; BWF staat hier dubbel(uitzoeken of dit klopt of niet TM)"/>
    <s v="OK mits aanpassing"/>
    <s v="OK mits aanpassing"/>
    <s v="Definitieve goedkeuring"/>
    <m/>
  </r>
  <r>
    <x v="1"/>
    <s v="Jaar"/>
    <s v="Lange termijnsparen"/>
    <n v="10000"/>
    <x v="1"/>
    <x v="0"/>
    <x v="12"/>
    <s v="Inkomsten varia"/>
    <m/>
    <m/>
    <m/>
    <m/>
    <m/>
    <m/>
  </r>
  <r>
    <x v="1"/>
    <s v="Jaar"/>
    <s v="Sponsoring"/>
    <n v="20000"/>
    <x v="1"/>
    <x v="0"/>
    <x v="12"/>
    <s v="Sponsoring"/>
    <m/>
    <m/>
    <m/>
    <m/>
    <m/>
    <m/>
  </r>
  <r>
    <x v="1"/>
    <s v="Q1"/>
    <s v="Subsidie Sport Vlaanderen"/>
    <n v="431800"/>
    <x v="1"/>
    <x v="0"/>
    <x v="12"/>
    <s v="Subsidie"/>
    <m/>
    <m/>
    <m/>
    <m/>
    <m/>
    <m/>
  </r>
  <r>
    <x v="1"/>
    <s v="Jaar"/>
    <s v="Drank DC/Topsport"/>
    <n v="-2400"/>
    <x v="0"/>
    <x v="0"/>
    <x v="12"/>
    <s v="Variabele kost"/>
    <m/>
    <m/>
    <m/>
    <m/>
    <m/>
    <m/>
  </r>
  <r>
    <x v="1"/>
    <s v="Jaar"/>
    <s v="Waardering"/>
    <n v="-900"/>
    <x v="0"/>
    <x v="0"/>
    <x v="12"/>
    <s v="Variabele kost"/>
    <m/>
    <m/>
    <m/>
    <m/>
    <m/>
    <m/>
  </r>
  <r>
    <x v="1"/>
    <s v="Jaar"/>
    <s v="Teambuilding personeel"/>
    <n v="-1700"/>
    <x v="0"/>
    <x v="0"/>
    <x v="12"/>
    <s v="Variabele kost"/>
    <m/>
    <m/>
    <m/>
    <m/>
    <m/>
    <m/>
  </r>
  <r>
    <x v="1"/>
    <s v="Jaar"/>
    <s v="Bijdragen KBBF, BEC,…"/>
    <n v="-9500"/>
    <x v="0"/>
    <x v="0"/>
    <x v="12"/>
    <s v="Vaste kost"/>
    <m/>
    <m/>
    <m/>
    <m/>
    <m/>
    <m/>
  </r>
  <r>
    <x v="0"/>
    <s v="Jaar"/>
    <s v="Kwaliteitsbewaking rankingssysteem"/>
    <n v="0"/>
    <x v="0"/>
    <x v="1"/>
    <x v="13"/>
    <s v="Variabele kost"/>
    <s v="Ja"/>
    <s v="Overgenomen uit beleidsplan. Welke kosten vallen hier onder? Niet gebruikt in 23,24,25, -500"/>
    <s v="Voorstel tot schrapping"/>
    <s v="Voorstel tot schrapping"/>
    <s v="Geschrapt"/>
    <m/>
  </r>
  <r>
    <x v="0"/>
    <s v="Jaar"/>
    <s v="Technische commissie"/>
    <n v="0"/>
    <x v="0"/>
    <x v="1"/>
    <x v="13"/>
    <s v="Variabele kost"/>
    <s v="Nee"/>
    <s v="Overgenomen uit beleidsplan, -250"/>
    <s v="Voorstel tot schrapping"/>
    <s v="Voorstel tot schrapping"/>
    <s v="Geschrapt"/>
    <m/>
  </r>
  <r>
    <x v="1"/>
    <s v="Jaar"/>
    <s v="Kwaliteitsbewaking rankingssysteem"/>
    <n v="-2500"/>
    <x v="0"/>
    <x v="1"/>
    <x v="13"/>
    <s v="Variabele kost"/>
    <m/>
    <m/>
    <m/>
    <m/>
    <m/>
    <m/>
  </r>
  <r>
    <x v="1"/>
    <s v="Jaar"/>
    <s v="Technische commissie"/>
    <n v="-250"/>
    <x v="0"/>
    <x v="1"/>
    <x v="13"/>
    <s v="Variabele kost"/>
    <m/>
    <m/>
    <m/>
    <m/>
    <m/>
    <m/>
  </r>
  <r>
    <x v="0"/>
    <s v="Jaar"/>
    <s v="Competitie - boetes"/>
    <n v="1100"/>
    <x v="1"/>
    <x v="1"/>
    <x v="14"/>
    <s v="Inkomsten varia"/>
    <s v="Ja"/>
    <s v="Overgenomen uit beleidsplan"/>
    <s v="OK zonder aanpassing"/>
    <s v="OK zonder aanpassing"/>
    <s v="Definitieve goedkeuring"/>
    <m/>
  </r>
  <r>
    <x v="0"/>
    <s v="Q3"/>
    <s v="Competitie - inschrijvingen"/>
    <n v="29870"/>
    <x v="1"/>
    <x v="1"/>
    <x v="14"/>
    <s v="Inschrijving"/>
    <s v="Ja"/>
    <s v="Aangepast naar €150/ploeg voor liga en €40/ploeg voor provinciale o.b.v. aantal ploegen in 2025."/>
    <s v="OK zonder aanpassing"/>
    <s v="OK zonder aanpassing"/>
    <s v="Definitieve goedkeuring"/>
    <m/>
  </r>
  <r>
    <x v="0"/>
    <s v="Jaar"/>
    <s v="Investering badman.app, uitwerken nieuwe modules"/>
    <n v="0"/>
    <x v="0"/>
    <x v="1"/>
    <x v="14"/>
    <s v="Investering"/>
    <s v="Ja"/>
    <s v="Jeroen: Oveschot 3x 80.000 dient voor optimalisatie en afwerken app | Tom: Was 4.000 in 2025. Hoeveel willen we nog investeren om de huidige versie/situatie af te werken? Ik schat zo'n 20.000 nodig. Thomas: @Nathan Dit moet bij afschrijvingen nog komen, ik laat het nu hier staan zodat jijzelf dit misschien beter kan aanpassen daar zodat je hier een overzicht van kan houden (Zie afschrijving)"/>
    <s v="Voorstel tot schrapping"/>
    <s v="Voorstel tot schrapping"/>
    <s v="Geschrapt"/>
    <m/>
  </r>
  <r>
    <x v="1"/>
    <s v="Jaar"/>
    <s v="Competitie - boetes"/>
    <n v="1200"/>
    <x v="1"/>
    <x v="1"/>
    <x v="14"/>
    <s v="Inkomsten varia"/>
    <m/>
    <m/>
    <m/>
    <m/>
    <m/>
    <m/>
  </r>
  <r>
    <x v="1"/>
    <s v="Q3"/>
    <s v="Competitie - inschrijvingen"/>
    <n v="30000"/>
    <x v="1"/>
    <x v="1"/>
    <x v="14"/>
    <s v="Inschrijving"/>
    <m/>
    <m/>
    <m/>
    <m/>
    <m/>
    <m/>
  </r>
  <r>
    <x v="1"/>
    <s v="Jaar"/>
    <s v="Investering badman.app, uitwerken nieuwe modules"/>
    <n v="-4000"/>
    <x v="0"/>
    <x v="1"/>
    <x v="14"/>
    <s v="Investering"/>
    <m/>
    <m/>
    <m/>
    <m/>
    <m/>
    <m/>
  </r>
  <r>
    <x v="0"/>
    <s v="Jaar"/>
    <s v="Synchronisatiekosten Badman x toernooi.nl"/>
    <n v="-8000"/>
    <x v="0"/>
    <x v="1"/>
    <x v="15"/>
    <s v="Vaste kost"/>
    <s v="Nee"/>
    <s v="Dat is het maximum (worst case scenario), -10 000"/>
    <s v="OK mits aanpassing"/>
    <s v="OK mits aanpassing"/>
    <s v="Definitieve goedkeuring"/>
    <m/>
  </r>
  <r>
    <x v="0"/>
    <s v="Jaar"/>
    <s v="Service level agreement (SLA) PandaPanda + hosting"/>
    <n v="-3000"/>
    <x v="0"/>
    <x v="1"/>
    <x v="15"/>
    <s v="Vaste kost"/>
    <s v="Nee"/>
    <s v="Voor front- en backend hosting (-20% korting)"/>
    <s v="OK zonder aanpassing"/>
    <s v="OK zonder aanpassing"/>
    <s v="Definitieve goedkeuring"/>
    <m/>
  </r>
  <r>
    <x v="0"/>
    <s v="Q1"/>
    <s v="Tournament software (database, API's, ranking, competities, tornooien)"/>
    <n v="-19000"/>
    <x v="0"/>
    <x v="1"/>
    <x v="15"/>
    <s v="Vaste kost"/>
    <s v="Nee"/>
    <s v="O.b.v. factuur 2025. Ruben: hier gaan we echt naar nota's digitalisatiemeeting moeten kijken en excel die Tom gemaakt had, zodat we weten wat onze kost is voor 2026 voor badman-toernooi.nl en twizzit (maar zit onder algemeen zeker?)"/>
    <s v="OK zonder aanpassing"/>
    <s v="OK zonder aanpassing"/>
    <s v="Definitieve goedkeuring"/>
    <m/>
  </r>
  <r>
    <x v="0"/>
    <s v="Q1"/>
    <s v="Competities provincies"/>
    <n v="2500"/>
    <x v="1"/>
    <x v="1"/>
    <x v="15"/>
    <s v="Vaste kost"/>
    <s v="Nee"/>
    <s v="Terugvordering kost competitie aan toernooi.nl"/>
    <s v="OK zonder aanpassing"/>
    <s v="OK zonder aanpassing"/>
    <s v="Definitieve goedkeuring"/>
    <m/>
  </r>
  <r>
    <x v="1"/>
    <s v="Jaar"/>
    <s v="Software-licenties competitie, tornooien"/>
    <n v="-20000"/>
    <x v="0"/>
    <x v="1"/>
    <x v="15"/>
    <s v="Vaste kost"/>
    <m/>
    <m/>
    <m/>
    <m/>
    <m/>
    <m/>
  </r>
  <r>
    <x v="0"/>
    <s v="Q1"/>
    <s v="Tornooien - inschrijvingen"/>
    <n v="2500"/>
    <x v="1"/>
    <x v="1"/>
    <x v="16"/>
    <s v="Inschrijving"/>
    <s v="Ja"/>
    <s v="O.b.v. inkomsten 2025"/>
    <s v="OK zonder aanpassing"/>
    <s v="OK zonder aanpassing"/>
    <s v="Definitieve goedkeuring"/>
    <m/>
  </r>
  <r>
    <x v="0"/>
    <s v="Q2"/>
    <s v="Tornooien - inschrijvingen"/>
    <n v="1400"/>
    <x v="1"/>
    <x v="1"/>
    <x v="16"/>
    <s v="Inschrijving"/>
    <s v="Ja"/>
    <s v="O.b.v. inkomsten 2025"/>
    <s v="OK zonder aanpassing"/>
    <s v="OK zonder aanpassing"/>
    <s v="Definitieve goedkeuring"/>
    <m/>
  </r>
  <r>
    <x v="0"/>
    <s v="Q3"/>
    <s v="Tornooien - inschrijvingen"/>
    <n v="1000"/>
    <x v="1"/>
    <x v="1"/>
    <x v="16"/>
    <s v="Inschrijving"/>
    <s v="Ja"/>
    <s v="O.b.v. inkomsten 2025"/>
    <s v="OK zonder aanpassing"/>
    <s v="OK zonder aanpassing"/>
    <s v="Definitieve goedkeuring"/>
    <m/>
  </r>
  <r>
    <x v="0"/>
    <s v="Q4"/>
    <s v="Tornooien - inschrijvingen"/>
    <n v="1800"/>
    <x v="1"/>
    <x v="1"/>
    <x v="16"/>
    <s v="Inschrijving"/>
    <s v="Ja"/>
    <s v="O.b.v. inkomsten 2025"/>
    <s v="OK zonder aanpassing"/>
    <s v="OK zonder aanpassing"/>
    <s v="Definitieve goedkeuring"/>
    <m/>
  </r>
  <r>
    <x v="1"/>
    <s v="Q1"/>
    <s v="Tornooien - inschrijvingen"/>
    <n v="1800"/>
    <x v="1"/>
    <x v="1"/>
    <x v="16"/>
    <s v="Inschrijving"/>
    <m/>
    <m/>
    <m/>
    <m/>
    <m/>
    <m/>
  </r>
  <r>
    <x v="1"/>
    <s v="Q2"/>
    <s v="Tornooien - inschrijvingen"/>
    <n v="1800"/>
    <x v="1"/>
    <x v="1"/>
    <x v="16"/>
    <s v="Inschrijving"/>
    <m/>
    <m/>
    <m/>
    <m/>
    <m/>
    <m/>
  </r>
  <r>
    <x v="1"/>
    <s v="Q3"/>
    <s v="Tornooien - inschrijvingen"/>
    <n v="1000"/>
    <x v="1"/>
    <x v="1"/>
    <x v="16"/>
    <s v="Inschrijving"/>
    <m/>
    <m/>
    <m/>
    <m/>
    <m/>
    <m/>
  </r>
  <r>
    <x v="1"/>
    <s v="Q4"/>
    <s v="Tornooien - inschrijvingen"/>
    <n v="1800"/>
    <x v="1"/>
    <x v="1"/>
    <x v="16"/>
    <s v="Inschrijving"/>
    <m/>
    <m/>
    <m/>
    <m/>
    <m/>
    <m/>
  </r>
  <r>
    <x v="0"/>
    <s v="Jaar"/>
    <s v="Vrijwilligersvergoedingen officials - Umpire - Dagvergoedingen 1 dag - Extra officials op uitzonderlijke momenten (bv. competitiematch met problemen)_x000a_2 momenten met 1 referee en 3 umpires"/>
    <n v="0"/>
    <x v="0"/>
    <x v="1"/>
    <x v="17"/>
    <s v="Variabele kost"/>
    <m/>
    <s v="-258, uitzonderlijke momenten niet opnemen in begroting"/>
    <s v="Voorstel tot schrapping"/>
    <s v="Voorstel tot schrapping"/>
    <s v="Geschrapt"/>
    <m/>
  </r>
  <r>
    <x v="0"/>
    <s v="Jaar"/>
    <s v="Vrijwilligersvergoedingen officials - Referee - Dagvergoedingen 1 dag - "/>
    <n v="0"/>
    <x v="0"/>
    <x v="1"/>
    <x v="17"/>
    <s v="Variabele kost"/>
    <m/>
    <s v="-86, te verzien voor wat?"/>
    <s v="Voorstel tot schrapping"/>
    <s v="Voorstel tot schrapping"/>
    <s v="Geschrapt"/>
    <m/>
  </r>
  <r>
    <x v="0"/>
    <s v="Jaar"/>
    <s v="Verplaatsingskosten officials - Umpire - Verplaatsingskosten - "/>
    <n v="0"/>
    <x v="0"/>
    <x v="1"/>
    <x v="17"/>
    <s v="Variabele kost"/>
    <m/>
    <s v="-760 te voozien voor wat?"/>
    <s v="Voorstel tot schrapping"/>
    <s v="Voorstel tot schrapping"/>
    <s v="Geschrapt"/>
    <m/>
  </r>
  <r>
    <x v="0"/>
    <s v="Jaar"/>
    <s v="Vrijwilligersvergoedingen officials - Referee - Dagvergoedingen 3 dagen - Officials IPJO wordt door Badminton Vlaanderen gedragen (beslissing BO)"/>
    <n v="-250"/>
    <x v="0"/>
    <x v="1"/>
    <x v="17"/>
    <s v="Variabele kost"/>
    <m/>
    <s v="Afhankelijk van de beslissing ivm IPJO 2026, afronden dichtst rond getal"/>
    <s v="OK zonder aanpassing"/>
    <s v="OK zonder aanpassing"/>
    <s v="Definitieve goedkeuring"/>
    <m/>
  </r>
  <r>
    <x v="0"/>
    <s v="Jaar"/>
    <s v="Verplaatsingskosten officials - Referee - Verplaatsingskosten - Officials IPJO wordt door Badminton Vlaanderen gedragen (beslissing BO)"/>
    <n v="-200"/>
    <x v="0"/>
    <x v="1"/>
    <x v="17"/>
    <s v="Variabele kost"/>
    <m/>
    <s v="Afhankelijk van de beslissing ivm IPJO 2026, afronden dichtst rond getal"/>
    <s v="OK zonder aanpassing"/>
    <s v="OK zonder aanpassing"/>
    <s v="Definitieve goedkeuring"/>
    <m/>
  </r>
  <r>
    <x v="0"/>
    <s v="Jaar"/>
    <s v="Vrijwilligersvergoedingen officials - Umpire - Dagvergoedingen 1 dag - Officials IPJO wordt door Badminton Vlaanderen gedragen (beslissing BO)"/>
    <n v="-130"/>
    <x v="0"/>
    <x v="1"/>
    <x v="17"/>
    <s v="Variabele kost"/>
    <m/>
    <s v="Afhankelijk van de beslissing ivm IPJO 2026, afronden dichtst rond getal"/>
    <s v="OK zonder aanpassing"/>
    <s v="OK zonder aanpassing"/>
    <s v="Definitieve goedkeuring"/>
    <m/>
  </r>
  <r>
    <x v="0"/>
    <s v="Jaar"/>
    <s v="Vrijwilligersvergoedingen officials - Umpire - Dagvergoedingen 2 dagen - Officials IPJO wordt door Badminton Vlaanderen gedragen (beslissing BO)"/>
    <n v="-1300"/>
    <x v="0"/>
    <x v="1"/>
    <x v="17"/>
    <s v="Variabele kost"/>
    <m/>
    <s v="Afhankelijk van de beslissing ivm IPJO 2026, afronden dichtst rond getal"/>
    <s v="OK zonder aanpassing"/>
    <s v="OK zonder aanpassing"/>
    <s v="Definitieve goedkeuring"/>
    <m/>
  </r>
  <r>
    <x v="0"/>
    <s v="Jaar"/>
    <s v="Verplaatsingskosten officials - Umpire - Verplaatsingskosten - Officials IPJO wordt door Badminton Vlaanderen gedragen (beslissing BO)"/>
    <n v="-1700"/>
    <x v="0"/>
    <x v="1"/>
    <x v="17"/>
    <s v="Variabele kost"/>
    <m/>
    <s v="Afhankelijk van de beslissing ivm IPJO 2026, afronden dichtst rond getal"/>
    <s v="OK zonder aanpassing"/>
    <s v="OK zonder aanpassing"/>
    <s v="Definitieve goedkeuring"/>
    <m/>
  </r>
  <r>
    <x v="0"/>
    <s v="Jaar"/>
    <s v="Verblijfskosten officials - Overnachtingen - Enkele kamer per nacht - Officials IPJO wordt door Badminton Vlaanderen gedragen (beslissing BO)"/>
    <n v="0"/>
    <x v="0"/>
    <x v="1"/>
    <x v="17"/>
    <s v="Variabele kost"/>
    <m/>
    <s v="-520, beslissing BO was enkel dagvergoeding en kilometervergoeding"/>
    <s v="Voorstel tot schrapping"/>
    <s v="Voorstel tot schrapping"/>
    <s v="Geschrapt"/>
    <m/>
  </r>
  <r>
    <x v="0"/>
    <s v="Jaar"/>
    <s v="Verblijfskosten officials - Overnachtingen - Dubbele kamer per nacht - Officials IPJO wordt door Badminton Vlaanderen gedragen (beslissing BO)"/>
    <n v="0"/>
    <x v="0"/>
    <x v="1"/>
    <x v="17"/>
    <s v="Variabele kost"/>
    <m/>
    <s v="-2550, beslissing BO was enkel dagvergoeding en kilometervergoeding"/>
    <s v="Voorstel tot schrapping"/>
    <s v="Voorstel tot schrapping"/>
    <s v="Geschrapt"/>
    <m/>
  </r>
  <r>
    <x v="0"/>
    <s v="Jaar"/>
    <s v="Verplaatsingskosten officials - Referee - Verplaatsingskosten &gt; 70 km - Verplaatsingen referee &gt; 70 km, tornooien met verre verplaatsing (ca. 15 tornooien)"/>
    <n v="-650"/>
    <x v="0"/>
    <x v="1"/>
    <x v="17"/>
    <s v="Variabele kost"/>
    <m/>
    <n v="-675"/>
    <s v="OK mits aanpassing"/>
    <s v="OK mits aanpassing"/>
    <s v="Definitieve goedkeuring"/>
    <m/>
  </r>
  <r>
    <x v="0"/>
    <s v="Jaar"/>
    <s v="Digitalisering - Umpire - Forfaitair - 10 tablethouder + 2 schermen (afschrijving 3 jaar) =&gt; in post afschrijvingen"/>
    <n v="0"/>
    <x v="0"/>
    <x v="1"/>
    <x v="17"/>
    <s v="Afschrijving"/>
    <m/>
    <s v="-1000 zie afschrijving"/>
    <s v="Voorstel tot schrapping"/>
    <s v="Voorstel tot schrapping"/>
    <s v="Geschrapt"/>
    <m/>
  </r>
  <r>
    <x v="0"/>
    <s v="Jaar"/>
    <s v="Verplaatsingskosten officials - Referee - Verplaatsingskosten - Verpl.kosten referee &gt; 50 km (1/2 v/d tornooien, 30 km enkel extra, kmvergoeding 2024 verhoogd met 5%)"/>
    <n v="-1300"/>
    <x v="0"/>
    <x v="1"/>
    <x v="17"/>
    <s v="Variabele kost"/>
    <m/>
    <s v="-1348,..."/>
    <s v="OK zonder aanpassing"/>
    <s v="OK zonder aanpassing"/>
    <s v="Definitieve goedkeuring"/>
    <m/>
  </r>
  <r>
    <x v="0"/>
    <s v="Jaar"/>
    <s v="Digitalisering - Official - Twizzit platform - Opbouwen opvolgingsplatform (Twizzit) op volgen duties, kalender, verplichtingen…"/>
    <n v="-2000"/>
    <x v="0"/>
    <x v="1"/>
    <x v="17"/>
    <s v="Variabele kost"/>
    <m/>
    <m/>
    <s v="OK zonder aanpassing"/>
    <s v="OK zonder aanpassing"/>
    <s v="Definitieve goedkeuring"/>
    <m/>
  </r>
  <r>
    <x v="0"/>
    <s v="Jaar"/>
    <s v="Verplaatsingskosten officials - Umpire - Verplaatsingskosten - 300€ per buitenlands tornooi (max. 3) voor 8 umpires"/>
    <n v="-6500"/>
    <x v="0"/>
    <x v="1"/>
    <x v="17"/>
    <s v="Variabele kost"/>
    <m/>
    <n v="-7200"/>
    <s v="OK mits aanpassing"/>
    <s v="OK mits aanpassing"/>
    <s v="Definitieve goedkeuring"/>
    <m/>
  </r>
  <r>
    <x v="0"/>
    <s v="Jaar"/>
    <s v="Verplaatsingskosten officials - Lijnrechter - Verplaatsingskosten - 100€ per buitenlands tornooi (max. 3) voor 8 lijnrechters"/>
    <n v="-2100"/>
    <x v="0"/>
    <x v="1"/>
    <x v="17"/>
    <s v="Variabele kost"/>
    <m/>
    <n v="-2400"/>
    <s v="OK mits aanpassing"/>
    <s v="OK mits aanpassing"/>
    <s v="Definitieve goedkeuring"/>
    <m/>
  </r>
  <r>
    <x v="0"/>
    <s v="Jaar"/>
    <s v="Travel grant Badminton Europe - Umpire - Verplaatsingskosten - 250€ travel grant (2 per jaar) voor buitenlandse kampioenschappen voor 2 umpires"/>
    <n v="1000"/>
    <x v="1"/>
    <x v="1"/>
    <x v="17"/>
    <s v="Variabele kost"/>
    <m/>
    <m/>
    <s v="OK zonder aanpassing"/>
    <s v="OK zonder aanpassing"/>
    <s v="Definitieve goedkeuring"/>
    <m/>
  </r>
  <r>
    <x v="0"/>
    <s v="Jaar"/>
    <s v="Verplaatsingen - Official - Verplaatsingskosten - Vergaderingen WFC: 5 keer per jaar voor 6 leden (1 keer online)"/>
    <n v="-2100"/>
    <x v="0"/>
    <x v="1"/>
    <x v="17"/>
    <s v="Variabele kost"/>
    <m/>
    <s v="-2850, 1 keer meer online bvb"/>
    <s v="OK mits aanpassing"/>
    <s v="OK mits aanpassing"/>
    <s v="Definitieve goedkeuring"/>
    <m/>
  </r>
  <r>
    <x v="0"/>
    <s v="Jaar"/>
    <s v="Verplaatsingen - Referee - Verplaatsingskosten - Vergadering Werkgroep Referee: 2 keer per jaar voor 4 leden (2 keer online)"/>
    <n v="-700"/>
    <x v="0"/>
    <x v="1"/>
    <x v="17"/>
    <s v="Variabele kost"/>
    <m/>
    <n v="-760"/>
    <s v="OK mits aanpassing"/>
    <s v="OK mits aanpassing"/>
    <s v="Definitieve goedkeuring"/>
    <m/>
  </r>
  <r>
    <x v="0"/>
    <s v="Jaar"/>
    <s v="Verplaatsingen - Referee - Verplaatsingskosten - Vergadering Werkgroep BUP: 2 keer per jaar voor 4 leden (2 keer online)"/>
    <n v="-700"/>
    <x v="0"/>
    <x v="1"/>
    <x v="17"/>
    <s v="Variabele kost"/>
    <m/>
    <n v="-760"/>
    <s v="OK mits aanpassing"/>
    <s v="OK mits aanpassing"/>
    <s v="Definitieve goedkeuring"/>
    <m/>
  </r>
  <r>
    <x v="0"/>
    <s v="Jaar"/>
    <s v="Promotionele acties - Official - Forfaitair - Affiches, flyers, banners, tossmunten, …"/>
    <n v="-700"/>
    <x v="0"/>
    <x v="1"/>
    <x v="17"/>
    <s v="Variabele kost"/>
    <m/>
    <n v="-800"/>
    <s v="OK mits aanpassing"/>
    <s v="OK mits aanpassing"/>
    <s v="Definitieve goedkeuring"/>
    <m/>
  </r>
  <r>
    <x v="1"/>
    <s v="Jaar"/>
    <s v="Travel grant Badminton Europe - Umpire - Verplaatsingskosten"/>
    <n v="1000"/>
    <x v="1"/>
    <x v="1"/>
    <x v="17"/>
    <s v="Inkomsten varia"/>
    <m/>
    <m/>
    <m/>
    <m/>
    <m/>
    <m/>
  </r>
  <r>
    <x v="1"/>
    <s v="Jaar"/>
    <s v="Digitalisering - Official - Twizzit platform"/>
    <n v="-2000"/>
    <x v="0"/>
    <x v="1"/>
    <x v="17"/>
    <s v="Investering"/>
    <m/>
    <m/>
    <m/>
    <m/>
    <m/>
    <m/>
  </r>
  <r>
    <x v="1"/>
    <s v="Jaar"/>
    <s v="Vrijwilligersvergoedingen officials - Umpire - Dagvergoedingen 1 dag"/>
    <n v="-252"/>
    <x v="0"/>
    <x v="1"/>
    <x v="17"/>
    <s v="Variabele kost"/>
    <m/>
    <m/>
    <m/>
    <m/>
    <m/>
    <m/>
  </r>
  <r>
    <x v="1"/>
    <s v="Jaar"/>
    <s v="Vrijwilligersvergoedingen officials - Referee - Dagvergoedingen 1 dag"/>
    <n v="-84"/>
    <x v="0"/>
    <x v="1"/>
    <x v="17"/>
    <s v="Variabele kost"/>
    <m/>
    <m/>
    <m/>
    <m/>
    <m/>
    <m/>
  </r>
  <r>
    <x v="1"/>
    <s v="Jaar"/>
    <s v="Verplaatsingskosten officials - Umpire - Verplaatsingskosten"/>
    <n v="-704"/>
    <x v="0"/>
    <x v="1"/>
    <x v="17"/>
    <s v="Variabele kost"/>
    <m/>
    <m/>
    <m/>
    <m/>
    <m/>
    <m/>
  </r>
  <r>
    <x v="1"/>
    <s v="Jaar"/>
    <s v="Verplaatsingskosten officials - Referee - Verplaatsingskosten"/>
    <n v="-1400"/>
    <x v="0"/>
    <x v="1"/>
    <x v="17"/>
    <s v="Variabele kost"/>
    <m/>
    <m/>
    <m/>
    <m/>
    <m/>
    <m/>
  </r>
  <r>
    <x v="1"/>
    <s v="Jaar"/>
    <s v="Verplaatsingskosten officials - Umpire - Verplaatsingskosten"/>
    <n v="-6000"/>
    <x v="0"/>
    <x v="1"/>
    <x v="17"/>
    <s v="Variabele kost"/>
    <m/>
    <m/>
    <m/>
    <m/>
    <m/>
    <m/>
  </r>
  <r>
    <x v="1"/>
    <s v="Jaar"/>
    <s v="Verplaatsingskosten officials - Lijnrechter - Verplaatsingskosten"/>
    <n v="-2000"/>
    <x v="0"/>
    <x v="1"/>
    <x v="17"/>
    <s v="Variabele kost"/>
    <m/>
    <m/>
    <m/>
    <m/>
    <m/>
    <m/>
  </r>
  <r>
    <x v="1"/>
    <s v="Jaar"/>
    <s v="Verplaatsingen - Official - Verplaatsingskosten"/>
    <n v="-2000"/>
    <x v="0"/>
    <x v="1"/>
    <x v="17"/>
    <s v="Variabele kost"/>
    <m/>
    <m/>
    <m/>
    <m/>
    <m/>
    <m/>
  </r>
  <r>
    <x v="1"/>
    <s v="Jaar"/>
    <s v="Verplaatsingen - Referee - Verplaatsingskosten"/>
    <n v="-704"/>
    <x v="0"/>
    <x v="1"/>
    <x v="17"/>
    <s v="Variabele kost"/>
    <m/>
    <m/>
    <m/>
    <m/>
    <m/>
    <m/>
  </r>
  <r>
    <x v="1"/>
    <s v="Jaar"/>
    <s v="Verplaatsingen - Referee - Verplaatsingskosten"/>
    <n v="-704"/>
    <x v="0"/>
    <x v="1"/>
    <x v="17"/>
    <s v="Variabele kost"/>
    <m/>
    <m/>
    <m/>
    <m/>
    <m/>
    <m/>
  </r>
  <r>
    <x v="1"/>
    <s v="Jaar"/>
    <s v="Promotionele acties - Official - Forfaitair"/>
    <n v="-800"/>
    <x v="0"/>
    <x v="1"/>
    <x v="17"/>
    <s v="Variabele kost"/>
    <m/>
    <m/>
    <m/>
    <m/>
    <m/>
    <m/>
  </r>
  <r>
    <x v="0"/>
    <s v="Jaar"/>
    <s v="Aankleding events"/>
    <n v="0"/>
    <x v="0"/>
    <x v="2"/>
    <x v="18"/>
    <s v="Variabele kost"/>
    <s v="Ja"/>
    <s v="-2000, algemeen materiaal mag onder AW"/>
    <s v="Voorstel tot schrapping"/>
    <s v="Voorstel tot schrapping"/>
    <s v="Geschrapt"/>
    <m/>
  </r>
  <r>
    <x v="0"/>
    <s v="Jaar"/>
    <s v="Event Support Team onkosten"/>
    <n v="0"/>
    <x v="0"/>
    <x v="2"/>
    <x v="18"/>
    <s v="Variabele kost"/>
    <s v="Ja"/>
    <s v="€100/event"/>
    <s v="Voorstel tot schrapping"/>
    <s v="Voorstel tot schrapping"/>
    <s v="Geschrapt"/>
    <m/>
  </r>
  <r>
    <x v="0"/>
    <s v="Jaar"/>
    <s v="Verkennende gesprekken nieuwe locatie YBI + int. parabadmintontornooi"/>
    <n v="0"/>
    <x v="0"/>
    <x v="2"/>
    <x v="18"/>
    <s v="Variabele kost"/>
    <s v="Ja"/>
    <m/>
    <s v="Voorstel tot schrapping"/>
    <s v="Voorstel tot schrapping"/>
    <s v="Geschrapt"/>
    <m/>
  </r>
  <r>
    <x v="0"/>
    <s v="Jaar"/>
    <s v="Voorzien livestream op BK Elite en VK"/>
    <n v="-1500"/>
    <x v="0"/>
    <x v="2"/>
    <x v="18"/>
    <s v="Variabele kost"/>
    <s v="Ja"/>
    <s v="Materiaal + ..."/>
    <s v="OK zonder aanpassing"/>
    <s v="OK zonder aanpassing"/>
    <s v="Definitieve goedkeuring"/>
    <m/>
  </r>
  <r>
    <x v="0"/>
    <s v="Jaar"/>
    <s v="Opstellen draaiboek organisatie EK + verkennende gesprekken locatie"/>
    <n v="-100"/>
    <x v="0"/>
    <x v="2"/>
    <x v="18"/>
    <s v="Variabele kost"/>
    <s v="Ja"/>
    <m/>
    <s v="OK zonder aanpassing"/>
    <s v="OK zonder aanpassing"/>
    <s v="Definitieve goedkeuring"/>
    <m/>
  </r>
  <r>
    <x v="0"/>
    <s v="Jaar"/>
    <s v="Contactmomenten overleg inter. Parabadmintontornooi"/>
    <n v="-500"/>
    <x v="0"/>
    <x v="2"/>
    <x v="18"/>
    <s v="Variabele kost"/>
    <s v="Ja"/>
    <s v="Onkosten vervoer + hotel (Buitenland para 2 personen)"/>
    <s v="OK zonder aanpassing"/>
    <s v="OK zonder aanpassing"/>
    <s v="Definitieve goedkeuring"/>
    <m/>
  </r>
  <r>
    <x v="1"/>
    <s v="Jaar"/>
    <s v="Event Support Team + aankleding events"/>
    <n v="-3000"/>
    <x v="0"/>
    <x v="2"/>
    <x v="18"/>
    <s v="Variabele kost"/>
    <m/>
    <m/>
    <m/>
    <m/>
    <m/>
    <m/>
  </r>
  <r>
    <x v="1"/>
    <s v="Jaar"/>
    <s v="Verkennende gesprekken EK Elite + int. parabadmintontornooi"/>
    <n v="-500"/>
    <x v="0"/>
    <x v="2"/>
    <x v="18"/>
    <s v="Variabele kost"/>
    <m/>
    <m/>
    <m/>
    <m/>
    <m/>
    <m/>
  </r>
  <r>
    <x v="1"/>
    <s v="Jaar"/>
    <s v="Voorzien livestream op BK en VK"/>
    <n v="-1000"/>
    <x v="0"/>
    <x v="2"/>
    <x v="18"/>
    <s v="Variabele kost"/>
    <m/>
    <m/>
    <m/>
    <m/>
    <m/>
    <m/>
  </r>
  <r>
    <x v="0"/>
    <s v="Q1"/>
    <s v="Inkomgeld"/>
    <n v="500"/>
    <x v="1"/>
    <x v="2"/>
    <x v="19"/>
    <s v="Inkomsten varia"/>
    <s v="Ja"/>
    <s v="50 tickets €10"/>
    <s v="OK zonder aanpassing"/>
    <s v="OK zonder aanpassing"/>
    <s v="Definitieve goedkeuring"/>
    <m/>
  </r>
  <r>
    <x v="0"/>
    <s v="Q1"/>
    <s v="Inschrijvingsgeld"/>
    <n v="2000"/>
    <x v="1"/>
    <x v="2"/>
    <x v="19"/>
    <s v="Inschrijving"/>
    <s v="Ja"/>
    <s v="€15 discipline"/>
    <s v="OK zonder aanpassing"/>
    <s v="OK zonder aanpassing"/>
    <s v="Definitieve goedkeuring"/>
    <m/>
  </r>
  <r>
    <x v="0"/>
    <s v="Q1"/>
    <s v="Sponsoring"/>
    <n v="4500"/>
    <x v="1"/>
    <x v="2"/>
    <x v="19"/>
    <s v="Sponsoring"/>
    <s v="Ja"/>
    <m/>
    <s v="OK zonder aanpassing"/>
    <s v="OK zonder aanpassing"/>
    <s v="Definitieve goedkeuring"/>
    <m/>
  </r>
  <r>
    <x v="0"/>
    <s v="Q1"/>
    <s v="Vrijwilligersvergoedingen officials - Umpire - Dagvergoedingen 1 dag"/>
    <n v="-320"/>
    <x v="0"/>
    <x v="2"/>
    <x v="19"/>
    <s v="Variabele kost"/>
    <s v="Ja"/>
    <m/>
    <s v="OK zonder aanpassing"/>
    <s v="OK zonder aanpassing"/>
    <s v="Definitieve goedkeuring"/>
    <m/>
  </r>
  <r>
    <x v="0"/>
    <s v="Q1"/>
    <s v="Vrijwilligersvergoedingen officials - Umpire - Dagvergoedingen 2 dagen"/>
    <n v="-800"/>
    <x v="0"/>
    <x v="2"/>
    <x v="19"/>
    <s v="Variabele kost"/>
    <s v="Ja"/>
    <m/>
    <s v="OK zonder aanpassing"/>
    <s v="OK zonder aanpassing"/>
    <s v="Definitieve goedkeuring"/>
    <m/>
  </r>
  <r>
    <x v="0"/>
    <s v="Q1"/>
    <s v="Verplaatsingskosten officials - Umpire - Verplaatsingskosten"/>
    <n v="-1500"/>
    <x v="0"/>
    <x v="2"/>
    <x v="19"/>
    <s v="Variabele kost"/>
    <s v="Ja"/>
    <m/>
    <s v="OK zonder aanpassing"/>
    <s v="OK zonder aanpassing"/>
    <s v="Definitieve goedkeuring"/>
    <m/>
  </r>
  <r>
    <x v="0"/>
    <s v="Q1"/>
    <s v="Vrijwilligersvergoedingen officials - Referee - Dagvergoedingen 3 dagen"/>
    <n v="-252"/>
    <x v="0"/>
    <x v="2"/>
    <x v="19"/>
    <s v="Variabele kost"/>
    <s v="Ja"/>
    <m/>
    <s v="OK zonder aanpassing"/>
    <s v="OK zonder aanpassing"/>
    <s v="Definitieve goedkeuring"/>
    <m/>
  </r>
  <r>
    <x v="0"/>
    <s v="Q1"/>
    <s v="Verplaatsingskosten officials - Referee - Verplaatsingskosten"/>
    <n v="-150"/>
    <x v="0"/>
    <x v="2"/>
    <x v="19"/>
    <s v="Variabele kost"/>
    <s v="Ja"/>
    <m/>
    <s v="OK zonder aanpassing"/>
    <s v="OK zonder aanpassing"/>
    <s v="Definitieve goedkeuring"/>
    <m/>
  </r>
  <r>
    <x v="0"/>
    <s v="Q1"/>
    <s v="Vrijwilligersvergoedingen officials - lijnrechter - Dagvergoedingen 1 dag"/>
    <n v="-400"/>
    <x v="0"/>
    <x v="2"/>
    <x v="19"/>
    <s v="Variabele kost"/>
    <s v="Ja"/>
    <m/>
    <s v="OK zonder aanpassing"/>
    <s v="OK zonder aanpassing"/>
    <s v="Definitieve goedkeuring"/>
    <m/>
  </r>
  <r>
    <x v="0"/>
    <s v="Q1"/>
    <s v="Verplaatsingskosten officials - Lijnrechter - Verplaatsingskosten"/>
    <n v="-250"/>
    <x v="0"/>
    <x v="2"/>
    <x v="19"/>
    <s v="Variabele kost"/>
    <s v="Ja"/>
    <s v="Vorige begroting geen geld voor voorzien, wordt dit niet gedaan?"/>
    <s v="OK zonder aanpassing"/>
    <s v="OK zonder aanpassing"/>
    <s v="Definitieve goedkeuring"/>
    <m/>
  </r>
  <r>
    <x v="0"/>
    <s v="Q1"/>
    <s v="Verblijfskosten officials - Overnachtingen - Enkele kamer per nacht"/>
    <n v="-250"/>
    <x v="0"/>
    <x v="2"/>
    <x v="19"/>
    <s v="Variabele kost"/>
    <s v="Ja"/>
    <m/>
    <s v="OK zonder aanpassing"/>
    <s v="OK zonder aanpassing"/>
    <s v="Definitieve goedkeuring"/>
    <m/>
  </r>
  <r>
    <x v="0"/>
    <s v="Q1"/>
    <s v="Verblijfskosten officials - Overnachtingen - Dubbele kamer per nacht"/>
    <n v="-640"/>
    <x v="0"/>
    <x v="2"/>
    <x v="19"/>
    <s v="Variabele kost"/>
    <s v="Ja"/>
    <m/>
    <s v="OK zonder aanpassing"/>
    <s v="OK zonder aanpassing"/>
    <s v="Definitieve goedkeuring"/>
    <m/>
  </r>
  <r>
    <x v="0"/>
    <s v="Q1"/>
    <s v="Algemene organisatiekosten"/>
    <n v="-5250"/>
    <x v="0"/>
    <x v="2"/>
    <x v="19"/>
    <s v="Variabele kost"/>
    <s v="Ja"/>
    <m/>
    <s v="OK zonder aanpassing"/>
    <s v="OK zonder aanpassing"/>
    <s v="Definitieve goedkeuring"/>
    <m/>
  </r>
  <r>
    <x v="0"/>
    <s v="Q1"/>
    <s v="Catering"/>
    <n v="-1500"/>
    <x v="0"/>
    <x v="2"/>
    <x v="19"/>
    <s v="Variabele kost"/>
    <s v="Ja"/>
    <m/>
    <s v="OK zonder aanpassing"/>
    <s v="OK zonder aanpassing"/>
    <s v="Definitieve goedkeuring"/>
    <m/>
  </r>
  <r>
    <x v="0"/>
    <s v="Q1"/>
    <s v="Promotiekosten en drukwerk"/>
    <n v="-250"/>
    <x v="0"/>
    <x v="2"/>
    <x v="19"/>
    <s v="Variabele kost"/>
    <s v="Ja"/>
    <m/>
    <s v="OK zonder aanpassing"/>
    <s v="OK zonder aanpassing"/>
    <s v="Definitieve goedkeuring"/>
    <m/>
  </r>
  <r>
    <x v="0"/>
    <s v="Q1"/>
    <s v="Fotograaf/videograaf"/>
    <n v="-2500"/>
    <x v="0"/>
    <x v="2"/>
    <x v="19"/>
    <s v="Variabele kost"/>
    <s v="Ja"/>
    <m/>
    <s v="OK zonder aanpassing"/>
    <s v="OK zonder aanpassing"/>
    <s v="Definitieve goedkeuring"/>
    <m/>
  </r>
  <r>
    <x v="0"/>
    <s v="Q1"/>
    <s v="Subsidie club"/>
    <n v="-1000"/>
    <x v="0"/>
    <x v="2"/>
    <x v="19"/>
    <s v="Vaste kost"/>
    <s v="Ja"/>
    <m/>
    <s v="OK zonder aanpassing"/>
    <s v="OK zonder aanpassing"/>
    <s v="Definitieve goedkeuring"/>
    <m/>
  </r>
  <r>
    <x v="0"/>
    <s v="Q1"/>
    <s v="Inschrijvingsgeld"/>
    <n v="1000"/>
    <x v="1"/>
    <x v="2"/>
    <x v="20"/>
    <s v="Inschrijving"/>
    <s v="Ja"/>
    <m/>
    <s v="OK zonder aanpassing"/>
    <s v="OK zonder aanpassing"/>
    <s v="Definitieve goedkeuring"/>
    <m/>
  </r>
  <r>
    <x v="0"/>
    <s v="Q1"/>
    <s v="Sponsoring"/>
    <n v="3000"/>
    <x v="1"/>
    <x v="2"/>
    <x v="20"/>
    <s v="Sponsoring"/>
    <s v="Ja"/>
    <s v="Schatting van sponsoring stad Mechelen en G-sport Vlaanderen (onzeker)"/>
    <s v="OK mits aanpassing"/>
    <s v="OK mits aanpassing"/>
    <s v="Definitieve goedkeuring"/>
    <m/>
  </r>
  <r>
    <x v="0"/>
    <s v="Q1"/>
    <s v="Vrijwilligersvergoedingen officials - Umpire - Dagvergoedingen 1 dag"/>
    <n v="-440"/>
    <x v="0"/>
    <x v="2"/>
    <x v="20"/>
    <s v="Variabele kost"/>
    <s v="Ja"/>
    <m/>
    <s v="OK zonder aanpassing"/>
    <s v="OK zonder aanpassing"/>
    <s v="Definitieve goedkeuring"/>
    <m/>
  </r>
  <r>
    <x v="0"/>
    <s v="Q1"/>
    <s v="Verplaatsingskosten officials - Umpire - Verplaatsingskosten"/>
    <n v="-800"/>
    <x v="0"/>
    <x v="2"/>
    <x v="20"/>
    <s v="Variabele kost"/>
    <s v="Ja"/>
    <m/>
    <s v="OK zonder aanpassing"/>
    <s v="OK zonder aanpassing"/>
    <s v="Definitieve goedkeuring"/>
    <m/>
  </r>
  <r>
    <x v="0"/>
    <s v="Q1"/>
    <s v="Vrijwilligersvergoedingen officials - Referee - Dagvergoedingen 2 dagen"/>
    <n v="-82"/>
    <x v="0"/>
    <x v="2"/>
    <x v="20"/>
    <s v="Variabele kost"/>
    <s v="Ja"/>
    <m/>
    <s v="OK zonder aanpassing"/>
    <s v="OK zonder aanpassing"/>
    <s v="Definitieve goedkeuring"/>
    <m/>
  </r>
  <r>
    <x v="0"/>
    <s v="Q1"/>
    <s v="Verplaatsingskosten officials - Referee - Verplaatsingskosten"/>
    <n v="-100"/>
    <x v="0"/>
    <x v="2"/>
    <x v="20"/>
    <s v="Variabele kost"/>
    <s v="Ja"/>
    <m/>
    <s v="OK zonder aanpassing"/>
    <s v="OK zonder aanpassing"/>
    <s v="Definitieve goedkeuring"/>
    <m/>
  </r>
  <r>
    <x v="0"/>
    <s v="Q1"/>
    <s v="Algemene organisatiekosten"/>
    <n v="-4250"/>
    <x v="0"/>
    <x v="2"/>
    <x v="20"/>
    <s v="Variabele kost"/>
    <s v="Ja"/>
    <m/>
    <s v="OK zonder aanpassing"/>
    <s v="OK zonder aanpassing"/>
    <s v="Definitieve goedkeuring"/>
    <m/>
  </r>
  <r>
    <x v="0"/>
    <s v="Q1"/>
    <s v="Catering"/>
    <n v="-1000"/>
    <x v="0"/>
    <x v="2"/>
    <x v="20"/>
    <s v="Variabele kost"/>
    <s v="Ja"/>
    <m/>
    <s v="OK zonder aanpassing"/>
    <s v="OK zonder aanpassing"/>
    <s v="Definitieve goedkeuring"/>
    <m/>
  </r>
  <r>
    <x v="0"/>
    <s v="Q1"/>
    <s v="Promotiekosten en drukwerk"/>
    <n v="-250"/>
    <x v="0"/>
    <x v="2"/>
    <x v="20"/>
    <s v="Variabele kost"/>
    <s v="Ja"/>
    <m/>
    <s v="OK zonder aanpassing"/>
    <s v="OK zonder aanpassing"/>
    <s v="Definitieve goedkeuring"/>
    <m/>
  </r>
  <r>
    <x v="0"/>
    <s v="Q1"/>
    <s v="Subsidie club"/>
    <n v="-750"/>
    <x v="0"/>
    <x v="2"/>
    <x v="20"/>
    <s v="Vaste kost"/>
    <s v="Ja"/>
    <m/>
    <s v="OK zonder aanpassing"/>
    <s v="OK zonder aanpassing"/>
    <s v="Definitieve goedkeuring"/>
    <m/>
  </r>
  <r>
    <x v="0"/>
    <s v="Q4"/>
    <s v="Inkomgeld"/>
    <n v="0"/>
    <x v="1"/>
    <x v="2"/>
    <x v="21"/>
    <s v="Inkomsten varia"/>
    <s v="Ja"/>
    <s v="Wel doen?"/>
    <s v="OK zonder aanpassing"/>
    <s v="OK zonder aanpassing"/>
    <s v="Definitieve goedkeuring"/>
    <m/>
  </r>
  <r>
    <x v="0"/>
    <s v="Q4"/>
    <s v="Inschrijvingsgeld"/>
    <n v="4000"/>
    <x v="1"/>
    <x v="2"/>
    <x v="21"/>
    <s v="Inschrijving"/>
    <s v="Ja"/>
    <m/>
    <s v="OK zonder aanpassing"/>
    <s v="OK zonder aanpassing"/>
    <s v="Definitieve goedkeuring"/>
    <m/>
  </r>
  <r>
    <x v="0"/>
    <s v="Q4"/>
    <s v="Sponsoring"/>
    <n v="3000"/>
    <x v="1"/>
    <x v="2"/>
    <x v="21"/>
    <s v="Sponsoring"/>
    <s v="Ja"/>
    <m/>
    <s v="OK zonder aanpassing"/>
    <s v="OK zonder aanpassing"/>
    <s v="Definitieve goedkeuring"/>
    <m/>
  </r>
  <r>
    <x v="0"/>
    <s v="Q4"/>
    <s v="Vrijwilligersvergoedingen officials - Umpire - Dagvergoedingen 1 dag"/>
    <n v="-440"/>
    <x v="0"/>
    <x v="2"/>
    <x v="21"/>
    <s v="Variabele kost"/>
    <s v="Ja"/>
    <m/>
    <s v="OK zonder aanpassing"/>
    <s v="OK zonder aanpassing"/>
    <s v="Definitieve goedkeuring"/>
    <m/>
  </r>
  <r>
    <x v="0"/>
    <s v="Q4"/>
    <s v="Vrijwilligersvergoedingen officials - Umpire - Dagvergoedingen 2 dagen"/>
    <n v="-800"/>
    <x v="0"/>
    <x v="2"/>
    <x v="21"/>
    <s v="Variabele kost"/>
    <s v="Ja"/>
    <m/>
    <s v="OK zonder aanpassing"/>
    <s v="OK zonder aanpassing"/>
    <s v="Definitieve goedkeuring"/>
    <m/>
  </r>
  <r>
    <x v="0"/>
    <s v="Q4"/>
    <s v="Verplaatsingskosten officials - Umpire - Verplaatsingskosten"/>
    <n v="-1500"/>
    <x v="0"/>
    <x v="2"/>
    <x v="21"/>
    <s v="Variabele kost"/>
    <s v="Ja"/>
    <m/>
    <s v="OK zonder aanpassing"/>
    <s v="OK zonder aanpassing"/>
    <s v="Definitieve goedkeuring"/>
    <m/>
  </r>
  <r>
    <x v="0"/>
    <s v="Q4"/>
    <s v="Vrijwilligersvergoedingen officials - Referee - Dagvergoedingen 3 dagen"/>
    <n v="-252"/>
    <x v="0"/>
    <x v="2"/>
    <x v="21"/>
    <s v="Variabele kost"/>
    <s v="Ja"/>
    <m/>
    <s v="OK zonder aanpassing"/>
    <s v="OK zonder aanpassing"/>
    <s v="Definitieve goedkeuring"/>
    <m/>
  </r>
  <r>
    <x v="0"/>
    <s v="Q4"/>
    <s v="Verplaatsingskosten officials - Referee - Verplaatsingskosten"/>
    <n v="-150"/>
    <x v="0"/>
    <x v="2"/>
    <x v="21"/>
    <s v="Variabele kost"/>
    <s v="Ja"/>
    <m/>
    <s v="OK zonder aanpassing"/>
    <s v="OK zonder aanpassing"/>
    <s v="Definitieve goedkeuring"/>
    <m/>
  </r>
  <r>
    <x v="0"/>
    <s v="Q4"/>
    <s v="Verblijfskosten officials - Overnachtingen - Enkele kamer per nacht"/>
    <n v="-250"/>
    <x v="0"/>
    <x v="2"/>
    <x v="21"/>
    <s v="Variabele kost"/>
    <s v="Ja"/>
    <m/>
    <s v="OK zonder aanpassing"/>
    <s v="OK zonder aanpassing"/>
    <s v="Definitieve goedkeuring"/>
    <m/>
  </r>
  <r>
    <x v="0"/>
    <s v="Q4"/>
    <s v="Verblijfskosten officials - Overnachtingen - Dubbele kamer per nacht"/>
    <n v="-640"/>
    <x v="0"/>
    <x v="2"/>
    <x v="21"/>
    <s v="Variabele kost"/>
    <s v="Ja"/>
    <m/>
    <s v="OK zonder aanpassing"/>
    <s v="OK zonder aanpassing"/>
    <s v="Definitieve goedkeuring"/>
    <m/>
  </r>
  <r>
    <x v="0"/>
    <s v="Q4"/>
    <s v="Algemene organisatiekosten"/>
    <n v="-5000"/>
    <x v="0"/>
    <x v="2"/>
    <x v="21"/>
    <s v="Variabele kost"/>
    <s v="Ja"/>
    <m/>
    <s v="OK zonder aanpassing"/>
    <s v="OK zonder aanpassing"/>
    <s v="Definitieve goedkeuring"/>
    <m/>
  </r>
  <r>
    <x v="0"/>
    <s v="Q4"/>
    <s v="Catering"/>
    <n v="-1500"/>
    <x v="0"/>
    <x v="2"/>
    <x v="21"/>
    <s v="Variabele kost"/>
    <s v="Ja"/>
    <m/>
    <s v="OK zonder aanpassing"/>
    <s v="OK zonder aanpassing"/>
    <s v="Definitieve goedkeuring"/>
    <m/>
  </r>
  <r>
    <x v="0"/>
    <s v="Q4"/>
    <s v="Promotiekosten en drukwerk"/>
    <n v="-250"/>
    <x v="0"/>
    <x v="2"/>
    <x v="21"/>
    <s v="Variabele kost"/>
    <s v="Ja"/>
    <m/>
    <s v="OK zonder aanpassing"/>
    <s v="OK zonder aanpassing"/>
    <s v="Definitieve goedkeuring"/>
    <m/>
  </r>
  <r>
    <x v="0"/>
    <s v="Q4"/>
    <s v="Subsidie club"/>
    <n v="-1000"/>
    <x v="0"/>
    <x v="2"/>
    <x v="21"/>
    <s v="Vaste kost"/>
    <s v="Ja"/>
    <m/>
    <s v="OK zonder aanpassing"/>
    <s v="OK zonder aanpassing"/>
    <s v="Definitieve goedkeuring"/>
    <m/>
  </r>
  <r>
    <x v="1"/>
    <s v="Q2"/>
    <s v="Inschrijvingsgeld"/>
    <n v="1000"/>
    <x v="1"/>
    <x v="2"/>
    <x v="22"/>
    <s v="Inschrijving"/>
    <m/>
    <m/>
    <m/>
    <m/>
    <m/>
    <m/>
  </r>
  <r>
    <x v="1"/>
    <s v="Q2"/>
    <s v="Sponsoring"/>
    <n v="2000"/>
    <x v="1"/>
    <x v="2"/>
    <x v="22"/>
    <s v="Sponsoring"/>
    <m/>
    <m/>
    <m/>
    <m/>
    <m/>
    <m/>
  </r>
  <r>
    <x v="1"/>
    <s v="Q2"/>
    <s v="Vrijwilligersvergoedingen officials - Umpire - Dagvergoedingen 1 dag"/>
    <n v="-420"/>
    <x v="0"/>
    <x v="2"/>
    <x v="22"/>
    <s v="Variabele kost"/>
    <m/>
    <m/>
    <m/>
    <m/>
    <m/>
    <m/>
  </r>
  <r>
    <x v="1"/>
    <s v="Q2"/>
    <s v="Verplaatsingskosten officials - Umpire - Verplaatsingskosten"/>
    <n v="-880"/>
    <x v="0"/>
    <x v="2"/>
    <x v="22"/>
    <s v="Variabele kost"/>
    <m/>
    <m/>
    <m/>
    <m/>
    <m/>
    <m/>
  </r>
  <r>
    <x v="1"/>
    <s v="Q2"/>
    <s v="Vrijwilligersvergoedingen officials - Referee - Dagvergoedingen 2 dagen"/>
    <n v="-84"/>
    <x v="0"/>
    <x v="2"/>
    <x v="22"/>
    <s v="Variabele kost"/>
    <m/>
    <m/>
    <m/>
    <m/>
    <m/>
    <m/>
  </r>
  <r>
    <x v="1"/>
    <s v="Q2"/>
    <s v="Verplaatsingskosten officials - Referee - Verplaatsingskosten"/>
    <n v="-88"/>
    <x v="0"/>
    <x v="2"/>
    <x v="22"/>
    <s v="Variabele kost"/>
    <m/>
    <m/>
    <m/>
    <m/>
    <m/>
    <m/>
  </r>
  <r>
    <x v="1"/>
    <s v="Q2"/>
    <s v="Algemene organisatiekosten"/>
    <n v="-4500"/>
    <x v="0"/>
    <x v="2"/>
    <x v="22"/>
    <s v="Variabele kost"/>
    <m/>
    <m/>
    <m/>
    <m/>
    <m/>
    <m/>
  </r>
  <r>
    <x v="1"/>
    <s v="Q2"/>
    <s v="Catering"/>
    <n v="-1000"/>
    <x v="0"/>
    <x v="2"/>
    <x v="22"/>
    <s v="Variabele kost"/>
    <m/>
    <m/>
    <m/>
    <m/>
    <m/>
    <m/>
  </r>
  <r>
    <x v="1"/>
    <s v="Q2"/>
    <s v="Promotiekosten en drukwerk"/>
    <n v="-750"/>
    <x v="0"/>
    <x v="2"/>
    <x v="22"/>
    <s v="Variabele kost"/>
    <m/>
    <m/>
    <m/>
    <m/>
    <m/>
    <m/>
  </r>
  <r>
    <x v="1"/>
    <s v="Q2"/>
    <s v="Subsidie club"/>
    <n v="-750"/>
    <x v="0"/>
    <x v="2"/>
    <x v="22"/>
    <s v="Vaste kost"/>
    <m/>
    <m/>
    <m/>
    <m/>
    <m/>
    <m/>
  </r>
  <r>
    <x v="0"/>
    <s v="Q4"/>
    <s v="Inkomgeld"/>
    <n v="500"/>
    <x v="1"/>
    <x v="2"/>
    <x v="23"/>
    <s v="Inkomsten varia"/>
    <s v="Ja"/>
    <s v="Iedereen 'iets' betalen / 2 tickets gratis per speler"/>
    <s v="OK zonder aanpassing"/>
    <s v="OK zonder aanpassing"/>
    <s v="Definitieve goedkeuring"/>
    <m/>
  </r>
  <r>
    <x v="0"/>
    <s v="Q4"/>
    <s v="Inschrijvingsgeld"/>
    <n v="2000"/>
    <x v="1"/>
    <x v="2"/>
    <x v="23"/>
    <s v="Inschrijving"/>
    <s v="Ja"/>
    <s v="Kunnen we optrekken als inschrijfgeld BK wordt opgestrokken"/>
    <s v="OK zonder aanpassing"/>
    <s v="OK zonder aanpassing"/>
    <s v="Definitieve goedkeuring"/>
    <m/>
  </r>
  <r>
    <x v="0"/>
    <s v="Q4"/>
    <s v="Sponsoring"/>
    <n v="3000"/>
    <x v="1"/>
    <x v="2"/>
    <x v="23"/>
    <s v="Sponsoring"/>
    <s v="Ja"/>
    <m/>
    <s v="OK zonder aanpassing"/>
    <s v="OK zonder aanpassing"/>
    <s v="Definitieve goedkeuring"/>
    <m/>
  </r>
  <r>
    <x v="0"/>
    <s v="Q4"/>
    <s v="Vrijwilligersvergoedingen officials - Umpire - Dagvergoedingen 1 dag"/>
    <n v="-360"/>
    <x v="0"/>
    <x v="2"/>
    <x v="23"/>
    <s v="Variabele kost"/>
    <s v="Ja"/>
    <m/>
    <s v="OK zonder aanpassing"/>
    <s v="OK zonder aanpassing"/>
    <s v="Definitieve goedkeuring"/>
    <m/>
  </r>
  <r>
    <x v="0"/>
    <s v="Q4"/>
    <s v="Vrijwilligersvergoedingen officials - Umpire - Dagvergoedingen 2 dagen"/>
    <n v="-840"/>
    <x v="0"/>
    <x v="2"/>
    <x v="23"/>
    <s v="Variabele kost"/>
    <s v="Ja"/>
    <m/>
    <s v="OK zonder aanpassing"/>
    <s v="OK zonder aanpassing"/>
    <s v="Definitieve goedkeuring"/>
    <m/>
  </r>
  <r>
    <x v="0"/>
    <s v="Q4"/>
    <s v="Verplaatsingskosten officials - Umpire - Verplaatsingskosten"/>
    <n v="-1500"/>
    <x v="0"/>
    <x v="2"/>
    <x v="23"/>
    <s v="Variabele kost"/>
    <s v="Ja"/>
    <m/>
    <s v="OK zonder aanpassing"/>
    <s v="OK zonder aanpassing"/>
    <s v="Definitieve goedkeuring"/>
    <m/>
  </r>
  <r>
    <x v="0"/>
    <s v="Q4"/>
    <s v="Vrijwilligersvergoedingen officials - Referee - Dagvergoedingen 3 dagen"/>
    <n v="-252"/>
    <x v="0"/>
    <x v="2"/>
    <x v="23"/>
    <s v="Variabele kost"/>
    <s v="Ja"/>
    <m/>
    <s v="OK zonder aanpassing"/>
    <s v="OK zonder aanpassing"/>
    <s v="Definitieve goedkeuring"/>
    <m/>
  </r>
  <r>
    <x v="0"/>
    <s v="Q4"/>
    <s v="Verplaatsingskosten officials - Referee - Verplaatsingskosten"/>
    <n v="-150"/>
    <x v="0"/>
    <x v="2"/>
    <x v="23"/>
    <s v="Variabele kost"/>
    <s v="Ja"/>
    <m/>
    <s v="OK zonder aanpassing"/>
    <s v="OK zonder aanpassing"/>
    <s v="Definitieve goedkeuring"/>
    <m/>
  </r>
  <r>
    <x v="0"/>
    <s v="Q4"/>
    <s v="Vrijwilligersvergoedingen officials - Lijnrechter - Dagvergoedingen 1 dag"/>
    <n v="-480"/>
    <x v="0"/>
    <x v="2"/>
    <x v="23"/>
    <s v="Variabele kost"/>
    <s v="Ja"/>
    <m/>
    <s v="OK zonder aanpassing"/>
    <s v="OK zonder aanpassing"/>
    <s v="Definitieve goedkeuring"/>
    <m/>
  </r>
  <r>
    <x v="0"/>
    <s v="Q4"/>
    <s v="Verblijfskosten officials - Overnachtingen - Enkele kamer per nacht"/>
    <n v="-250"/>
    <x v="0"/>
    <x v="2"/>
    <x v="23"/>
    <s v="Variabele kost"/>
    <s v="Ja"/>
    <m/>
    <s v="OK zonder aanpassing"/>
    <s v="OK zonder aanpassing"/>
    <s v="Definitieve goedkeuring"/>
    <m/>
  </r>
  <r>
    <x v="0"/>
    <s v="Q4"/>
    <s v="Verblijfskosten officials - Overnachtingen - Dubbele kamer per nacht"/>
    <n v="-640"/>
    <x v="0"/>
    <x v="2"/>
    <x v="23"/>
    <s v="Variabele kost"/>
    <s v="Ja"/>
    <m/>
    <s v="OK zonder aanpassing"/>
    <s v="OK zonder aanpassing"/>
    <s v="Definitieve goedkeuring"/>
    <m/>
  </r>
  <r>
    <x v="0"/>
    <s v="Q4"/>
    <s v="Algemene organisatiekosten"/>
    <n v="-5000"/>
    <x v="0"/>
    <x v="2"/>
    <x v="23"/>
    <s v="Variabele kost"/>
    <s v="Ja"/>
    <m/>
    <s v="OK zonder aanpassing"/>
    <s v="OK zonder aanpassing"/>
    <s v="Definitieve goedkeuring"/>
    <m/>
  </r>
  <r>
    <x v="0"/>
    <s v="Q4"/>
    <s v="Catering"/>
    <n v="-1500"/>
    <x v="0"/>
    <x v="2"/>
    <x v="23"/>
    <s v="Variabele kost"/>
    <s v="Ja"/>
    <m/>
    <s v="OK zonder aanpassing"/>
    <s v="OK zonder aanpassing"/>
    <s v="Definitieve goedkeuring"/>
    <m/>
  </r>
  <r>
    <x v="0"/>
    <s v="Q4"/>
    <s v="Promotiekosten en drukwerk"/>
    <n v="-250"/>
    <x v="0"/>
    <x v="2"/>
    <x v="23"/>
    <s v="Variabele kost"/>
    <s v="Ja"/>
    <m/>
    <s v="OK zonder aanpassing"/>
    <s v="OK zonder aanpassing"/>
    <s v="Definitieve goedkeuring"/>
    <m/>
  </r>
  <r>
    <x v="0"/>
    <s v="Q4"/>
    <s v="Subsidie club"/>
    <n v="-1000"/>
    <x v="0"/>
    <x v="2"/>
    <x v="23"/>
    <s v="Vaste kost"/>
    <s v="Ja"/>
    <m/>
    <s v="OK zonder aanpassing"/>
    <s v="OK zonder aanpassing"/>
    <s v="Definitieve goedkeuring"/>
    <m/>
  </r>
  <r>
    <x v="1"/>
    <s v="Q4"/>
    <s v="Inkomgeld"/>
    <n v="500"/>
    <x v="1"/>
    <x v="2"/>
    <x v="23"/>
    <s v="Inkomsten varia"/>
    <m/>
    <m/>
    <m/>
    <m/>
    <m/>
    <m/>
  </r>
  <r>
    <x v="1"/>
    <s v="Q4"/>
    <s v="Inschrijvingsgeld"/>
    <n v="2000"/>
    <x v="1"/>
    <x v="2"/>
    <x v="23"/>
    <s v="Inschrijving"/>
    <m/>
    <m/>
    <m/>
    <m/>
    <m/>
    <m/>
  </r>
  <r>
    <x v="1"/>
    <s v="Q4"/>
    <s v="Sponsoring"/>
    <n v="3500"/>
    <x v="1"/>
    <x v="2"/>
    <x v="23"/>
    <s v="Sponsoring"/>
    <m/>
    <m/>
    <m/>
    <m/>
    <m/>
    <m/>
  </r>
  <r>
    <x v="1"/>
    <s v="Q4"/>
    <s v="Vrijwilligersvergoedingen officials - Umpire - Dagvergoedingen 1 dag"/>
    <n v="-336"/>
    <x v="0"/>
    <x v="2"/>
    <x v="23"/>
    <s v="Variabele kost"/>
    <m/>
    <m/>
    <m/>
    <m/>
    <m/>
    <m/>
  </r>
  <r>
    <x v="1"/>
    <s v="Q4"/>
    <s v="Vrijwilligersvergoedingen officials - Umpire - Dagvergoedingen 2 dagen"/>
    <n v="-840"/>
    <x v="0"/>
    <x v="2"/>
    <x v="23"/>
    <s v="Variabele kost"/>
    <m/>
    <m/>
    <m/>
    <m/>
    <m/>
    <m/>
  </r>
  <r>
    <x v="1"/>
    <s v="Q4"/>
    <s v="Verplaatsingskosten officials - Umpire - Verplaatsingskosten"/>
    <n v="-1584"/>
    <x v="0"/>
    <x v="2"/>
    <x v="23"/>
    <s v="Variabele kost"/>
    <m/>
    <m/>
    <m/>
    <m/>
    <m/>
    <m/>
  </r>
  <r>
    <x v="1"/>
    <s v="Q4"/>
    <s v="Vrijwilligersvergoedingen officials - Referee - Dagvergoedingen 3 dagen"/>
    <n v="-252"/>
    <x v="0"/>
    <x v="2"/>
    <x v="23"/>
    <s v="Variabele kost"/>
    <m/>
    <m/>
    <m/>
    <m/>
    <m/>
    <m/>
  </r>
  <r>
    <x v="1"/>
    <s v="Q4"/>
    <s v="Verplaatsingskosten officials - Referee - Verplaatsingskosten"/>
    <n v="-176"/>
    <x v="0"/>
    <x v="2"/>
    <x v="23"/>
    <s v="Variabele kost"/>
    <m/>
    <m/>
    <m/>
    <m/>
    <m/>
    <m/>
  </r>
  <r>
    <x v="1"/>
    <s v="Q4"/>
    <s v="Vrijwilligersvergoedingen officials - Lijnrechter - Dagvergoedingen 1 dag"/>
    <n v="-336"/>
    <x v="0"/>
    <x v="2"/>
    <x v="23"/>
    <s v="Variabele kost"/>
    <m/>
    <m/>
    <m/>
    <m/>
    <m/>
    <m/>
  </r>
  <r>
    <x v="1"/>
    <s v="Q4"/>
    <s v="Verblijfskosten officials - Overnachtingen - Enkele kamer per nacht"/>
    <n v="-250"/>
    <x v="0"/>
    <x v="2"/>
    <x v="23"/>
    <s v="Variabele kost"/>
    <m/>
    <m/>
    <m/>
    <m/>
    <m/>
    <m/>
  </r>
  <r>
    <x v="1"/>
    <s v="Q4"/>
    <s v="Verblijfskosten officials - Overnachtingen - Dubbele kamer per nacht"/>
    <n v="-640"/>
    <x v="0"/>
    <x v="2"/>
    <x v="23"/>
    <s v="Variabele kost"/>
    <m/>
    <m/>
    <m/>
    <m/>
    <m/>
    <m/>
  </r>
  <r>
    <x v="1"/>
    <s v="Q4"/>
    <s v="Algemene organisatiekosten"/>
    <n v="-5500"/>
    <x v="0"/>
    <x v="2"/>
    <x v="23"/>
    <s v="Variabele kost"/>
    <m/>
    <m/>
    <m/>
    <m/>
    <m/>
    <m/>
  </r>
  <r>
    <x v="1"/>
    <s v="Q4"/>
    <s v="Catering"/>
    <n v="-1500"/>
    <x v="0"/>
    <x v="2"/>
    <x v="23"/>
    <s v="Variabele kost"/>
    <m/>
    <m/>
    <m/>
    <m/>
    <m/>
    <m/>
  </r>
  <r>
    <x v="1"/>
    <s v="Q4"/>
    <s v="Promotiekosten en drukwerk"/>
    <n v="-1250"/>
    <x v="0"/>
    <x v="2"/>
    <x v="23"/>
    <s v="Variabele kost"/>
    <m/>
    <m/>
    <m/>
    <m/>
    <m/>
    <m/>
  </r>
  <r>
    <x v="1"/>
    <s v="Q4"/>
    <s v="Subsidie club"/>
    <n v="-1000"/>
    <x v="0"/>
    <x v="2"/>
    <x v="23"/>
    <s v="Vaste kost"/>
    <m/>
    <m/>
    <m/>
    <m/>
    <m/>
    <m/>
  </r>
  <r>
    <x v="0"/>
    <s v="Q3"/>
    <s v="Externe Communicatie: PR support Yonex BI "/>
    <n v="-3000"/>
    <x v="0"/>
    <x v="2"/>
    <x v="24"/>
    <s v="Variabele kost"/>
    <m/>
    <s v="Kan dit deels inhouse? -3780"/>
    <s v="OK mits aanpassing"/>
    <s v="OK mits aanpassing"/>
    <s v="Definitieve goedkeuring"/>
    <m/>
  </r>
  <r>
    <x v="0"/>
    <s v="Q3"/>
    <s v="Inkomsten hotels"/>
    <n v="25000"/>
    <x v="1"/>
    <x v="2"/>
    <x v="24"/>
    <s v="Inkomsten varia"/>
    <s v="Ja"/>
    <m/>
    <s v="OK zonder aanpassing"/>
    <s v="OK zonder aanpassing"/>
    <s v="Definitieve goedkeuring"/>
    <m/>
  </r>
  <r>
    <x v="0"/>
    <s v="Q3"/>
    <s v="Verkoop tickets + t-shirts"/>
    <n v="12000"/>
    <x v="1"/>
    <x v="2"/>
    <x v="24"/>
    <s v="Inkomsten varia"/>
    <s v="Ja"/>
    <m/>
    <s v="OK zonder aanpassing"/>
    <s v="OK zonder aanpassing"/>
    <s v="Definitieve goedkeuring"/>
    <m/>
  </r>
  <r>
    <x v="0"/>
    <s v="Q3"/>
    <s v="Verkoop drank"/>
    <n v="1500"/>
    <x v="1"/>
    <x v="2"/>
    <x v="24"/>
    <s v="Inkomsten varia"/>
    <s v="Ja"/>
    <m/>
    <s v="OK zonder aanpassing"/>
    <s v="OK zonder aanpassing"/>
    <s v="Definitieve goedkeuring"/>
    <m/>
  </r>
  <r>
    <x v="0"/>
    <s v="Q3"/>
    <s v="Entry fees"/>
    <n v="26000"/>
    <x v="1"/>
    <x v="2"/>
    <x v="24"/>
    <s v="Inschrijving"/>
    <s v="Ja"/>
    <s v="Indexering naar dicht rond getal bv 75 naar 80? 25000"/>
    <s v="OK mits aanpassing"/>
    <s v="OK mits aanpassing"/>
    <s v="Definitieve goedkeuring"/>
    <m/>
  </r>
  <r>
    <x v="0"/>
    <s v="Q3"/>
    <s v="Scholeninitiaties + jeugdclinics"/>
    <n v="2200"/>
    <x v="1"/>
    <x v="2"/>
    <x v="24"/>
    <s v="Inschrijving"/>
    <s v="Ja"/>
    <s v="Kost lesgevers? "/>
    <s v="OK zonder aanpassing"/>
    <s v="OK zonder aanpassing"/>
    <s v="Definitieve goedkeuring"/>
    <m/>
  </r>
  <r>
    <x v="0"/>
    <s v="Q3"/>
    <s v="Sponsoring Badminton Europe"/>
    <n v="1500"/>
    <x v="1"/>
    <x v="2"/>
    <x v="24"/>
    <s v="Sponsoring"/>
    <s v="Ja"/>
    <m/>
    <s v="OK zonder aanpassing"/>
    <s v="OK zonder aanpassing"/>
    <s v="Definitieve goedkeuring"/>
    <m/>
  </r>
  <r>
    <x v="0"/>
    <s v="Q3"/>
    <s v="Sponsoring overig"/>
    <n v="22500"/>
    <x v="1"/>
    <x v="2"/>
    <x v="24"/>
    <s v="Sponsoring"/>
    <s v="Ja"/>
    <s v="Wat zit hier in?"/>
    <s v="OK mits aanpassing"/>
    <s v="OK mits aanpassing"/>
    <s v="Definitieve goedkeuring"/>
    <m/>
  </r>
  <r>
    <x v="0"/>
    <s v="Q3"/>
    <s v="Subsidies organiserende stad"/>
    <n v="8500"/>
    <x v="1"/>
    <x v="2"/>
    <x v="24"/>
    <s v="Subsidie"/>
    <s v="Ja"/>
    <s v="Leuven was €8,500, op veiligheid nu 0, ik zou hier toch durven 8500 euro in te zetten. We moeten dan specifiek voor het event opzoek naar extra centen. | TM: indien nodig wel nog naar 0 zetten als we geen ondersteuning krijgen)"/>
    <s v="OK mits aanpassing"/>
    <s v="OK mits aanpassing"/>
    <s v="Definitieve goedkeuring"/>
    <m/>
  </r>
  <r>
    <x v="0"/>
    <s v="Q3"/>
    <s v="Subsidies Sport Vlaanderen"/>
    <n v="8500"/>
    <x v="1"/>
    <x v="2"/>
    <x v="24"/>
    <s v="Subsidie"/>
    <s v="Ja"/>
    <m/>
    <s v="OK zonder aanpassing"/>
    <s v="OK zonder aanpassing"/>
    <s v="Definitieve goedkeuring"/>
    <m/>
  </r>
  <r>
    <x v="0"/>
    <s v="Q3"/>
    <s v="Algemene organisatiekosten"/>
    <n v="-25000"/>
    <x v="0"/>
    <x v="2"/>
    <x v="24"/>
    <s v="Variabele kost"/>
    <s v="Ja"/>
    <s v="Index"/>
    <s v="OK zonder aanpassing"/>
    <s v="OK zonder aanpassing"/>
    <s v="Definitieve goedkeuring"/>
    <m/>
  </r>
  <r>
    <x v="0"/>
    <s v="Q3"/>
    <s v="Huur sportlocatie"/>
    <n v="-10000"/>
    <x v="0"/>
    <x v="2"/>
    <x v="24"/>
    <s v="Variabele kost"/>
    <s v="Ja"/>
    <s v="Sportoase €5000 incl. steun stad. Nu als 10.000 ingeschat | TM: na berekening is dit nog te weinig. In totaal wordt het 8288 euro duurder --&gt; zou naar 13.288 moeten gaan"/>
    <s v="OK mits aanpassing"/>
    <s v="OK mits aanpassing"/>
    <s v="Definitieve goedkeuring"/>
    <m/>
  </r>
  <r>
    <x v="0"/>
    <s v="Q3"/>
    <s v="Promotiekosten en drukwerk"/>
    <n v="-7000"/>
    <x v="0"/>
    <x v="2"/>
    <x v="24"/>
    <s v="Variabele kost"/>
    <s v="Ja"/>
    <s v="Indexering fotograaf, persbureau, .... Hier zitten wat mogelijkheden om te besparen denk ik -10 000"/>
    <s v="OK mits aanpassing"/>
    <s v="OK mits aanpassing"/>
    <s v="Definitieve goedkeuring"/>
    <m/>
  </r>
  <r>
    <x v="0"/>
    <s v="Q3"/>
    <s v="Hotels spelers"/>
    <n v="-22500"/>
    <x v="0"/>
    <x v="2"/>
    <x v="24"/>
    <s v="Variabele kost"/>
    <s v="Ja"/>
    <m/>
    <s v="OK zonder aanpassing"/>
    <s v="OK zonder aanpassing"/>
    <s v="Definitieve goedkeuring"/>
    <m/>
  </r>
  <r>
    <x v="0"/>
    <s v="Q3"/>
    <s v="Hotels organisatie "/>
    <n v="-32500"/>
    <x v="0"/>
    <x v="2"/>
    <x v="24"/>
    <s v="Variabele kost"/>
    <s v="Ja"/>
    <m/>
    <s v="OK zonder aanpassing"/>
    <s v="OK zonder aanpassing"/>
    <s v="Definitieve goedkeuring"/>
    <m/>
  </r>
  <r>
    <x v="0"/>
    <s v="Q3"/>
    <s v="Catering"/>
    <n v="-17000"/>
    <x v="0"/>
    <x v="2"/>
    <x v="24"/>
    <s v="Variabele kost"/>
    <s v="Ja"/>
    <s v="Mogelijkheden? | TM: hangt af van locatie"/>
    <s v="OK mits aanpassing"/>
    <s v="OK mits aanpassing"/>
    <s v="Definitieve goedkeuring"/>
    <m/>
  </r>
  <r>
    <x v="0"/>
    <s v="Q3"/>
    <s v="Onkosten vrijwilligers"/>
    <n v="-3000"/>
    <x v="0"/>
    <x v="2"/>
    <x v="24"/>
    <s v="Variabele kost"/>
    <s v="Ja"/>
    <m/>
    <s v="OK zonder aanpassing"/>
    <s v="OK zonder aanpassing"/>
    <s v="Definitieve goedkeuring"/>
    <m/>
  </r>
  <r>
    <x v="0"/>
    <s v="Q3"/>
    <s v="Prijzengeld"/>
    <n v="-20000"/>
    <x v="0"/>
    <x v="2"/>
    <x v="24"/>
    <s v="Vaste kost"/>
    <s v="Ja"/>
    <s v="Volgend jaar nog steeds zo?"/>
    <s v="OK mits aanpassing"/>
    <s v="OK mits aanpassing"/>
    <s v="Definitieve goedkeuring"/>
    <m/>
  </r>
  <r>
    <x v="1"/>
    <s v="Q3"/>
    <s v="Inkomsten hotels"/>
    <n v="20000"/>
    <x v="1"/>
    <x v="2"/>
    <x v="24"/>
    <s v="Inkomsten varia"/>
    <m/>
    <m/>
    <m/>
    <m/>
    <m/>
    <m/>
  </r>
  <r>
    <x v="1"/>
    <s v="Q3"/>
    <s v="Verkoop tickets + t-shirts"/>
    <n v="12000"/>
    <x v="1"/>
    <x v="2"/>
    <x v="24"/>
    <s v="Inkomsten varia"/>
    <m/>
    <m/>
    <m/>
    <m/>
    <m/>
    <m/>
  </r>
  <r>
    <x v="1"/>
    <s v="Q3"/>
    <s v="Verkoop drank"/>
    <n v="1500"/>
    <x v="1"/>
    <x v="2"/>
    <x v="24"/>
    <s v="Inkomsten varia"/>
    <m/>
    <m/>
    <m/>
    <m/>
    <m/>
    <m/>
  </r>
  <r>
    <x v="1"/>
    <s v="Q3"/>
    <s v="Entry fees"/>
    <n v="24000"/>
    <x v="1"/>
    <x v="2"/>
    <x v="24"/>
    <s v="Inschrijving"/>
    <m/>
    <m/>
    <m/>
    <m/>
    <m/>
    <m/>
  </r>
  <r>
    <x v="1"/>
    <s v="Q3"/>
    <s v="Scholeninitiaties + jeugdclinics"/>
    <n v="2500"/>
    <x v="1"/>
    <x v="2"/>
    <x v="24"/>
    <s v="Inschrijving"/>
    <m/>
    <m/>
    <m/>
    <m/>
    <m/>
    <m/>
  </r>
  <r>
    <x v="1"/>
    <s v="Q3"/>
    <s v="Sponsoring Badminton Europe"/>
    <n v="1500"/>
    <x v="1"/>
    <x v="2"/>
    <x v="24"/>
    <s v="Sponsoring"/>
    <m/>
    <m/>
    <m/>
    <m/>
    <m/>
    <m/>
  </r>
  <r>
    <x v="1"/>
    <s v="Q3"/>
    <s v="Sponsoring overig"/>
    <n v="22500"/>
    <x v="1"/>
    <x v="2"/>
    <x v="24"/>
    <s v="Sponsoring"/>
    <m/>
    <m/>
    <m/>
    <m/>
    <m/>
    <m/>
  </r>
  <r>
    <x v="1"/>
    <s v="Q3"/>
    <s v="Subsidies Stad Leuven"/>
    <n v="8500"/>
    <x v="1"/>
    <x v="2"/>
    <x v="24"/>
    <s v="Subsidie"/>
    <m/>
    <m/>
    <m/>
    <m/>
    <m/>
    <m/>
  </r>
  <r>
    <x v="1"/>
    <s v="Q3"/>
    <s v="Subsidies Sport Vlaanderen"/>
    <n v="8500"/>
    <x v="1"/>
    <x v="2"/>
    <x v="24"/>
    <s v="Subsidie"/>
    <m/>
    <m/>
    <m/>
    <m/>
    <m/>
    <m/>
  </r>
  <r>
    <x v="1"/>
    <s v="Q3"/>
    <s v="Algemene organisatiekosten"/>
    <n v="-23000"/>
    <x v="0"/>
    <x v="2"/>
    <x v="24"/>
    <s v="Variabele kost"/>
    <m/>
    <m/>
    <m/>
    <m/>
    <m/>
    <m/>
  </r>
  <r>
    <x v="1"/>
    <s v="Q3"/>
    <s v="Sportoase"/>
    <n v="-5000"/>
    <x v="0"/>
    <x v="2"/>
    <x v="24"/>
    <s v="Variabele kost"/>
    <m/>
    <m/>
    <m/>
    <m/>
    <m/>
    <m/>
  </r>
  <r>
    <x v="1"/>
    <s v="Q3"/>
    <s v="Promotiekosten en drukwerk"/>
    <n v="-9000"/>
    <x v="0"/>
    <x v="2"/>
    <x v="24"/>
    <s v="Variabele kost"/>
    <m/>
    <m/>
    <m/>
    <m/>
    <m/>
    <m/>
  </r>
  <r>
    <x v="1"/>
    <s v="Q3"/>
    <s v="Hotels spelers"/>
    <n v="-20000"/>
    <x v="0"/>
    <x v="2"/>
    <x v="24"/>
    <s v="Variabele kost"/>
    <m/>
    <m/>
    <m/>
    <m/>
    <m/>
    <m/>
  </r>
  <r>
    <x v="1"/>
    <s v="Q3"/>
    <s v="Hotels organisatie "/>
    <n v="-30000"/>
    <x v="0"/>
    <x v="2"/>
    <x v="24"/>
    <s v="Variabele kost"/>
    <m/>
    <m/>
    <m/>
    <m/>
    <m/>
    <m/>
  </r>
  <r>
    <x v="1"/>
    <s v="Q3"/>
    <s v="Catering"/>
    <n v="-18000"/>
    <x v="0"/>
    <x v="2"/>
    <x v="24"/>
    <s v="Variabele kost"/>
    <m/>
    <m/>
    <m/>
    <m/>
    <m/>
    <m/>
  </r>
  <r>
    <x v="1"/>
    <s v="Q3"/>
    <s v="Onkosten vrijwilligers"/>
    <n v="-3000"/>
    <x v="0"/>
    <x v="2"/>
    <x v="24"/>
    <s v="Variabele kost"/>
    <m/>
    <m/>
    <m/>
    <m/>
    <m/>
    <m/>
  </r>
  <r>
    <x v="1"/>
    <s v="Q3"/>
    <s v="Prijzengeld"/>
    <n v="-23000"/>
    <x v="0"/>
    <x v="2"/>
    <x v="24"/>
    <s v="Vaste kost"/>
    <m/>
    <m/>
    <m/>
    <m/>
    <m/>
    <m/>
  </r>
  <r>
    <x v="0"/>
    <s v="Q1"/>
    <s v="Externe Communicatie: PR support BK Elite"/>
    <n v="0"/>
    <x v="0"/>
    <x v="3"/>
    <x v="25"/>
    <s v="Variabele kost"/>
    <s v="Ja"/>
    <s v="-2200, kan dit deels in house om de kosten te drukken?"/>
    <s v="Voorstel tot schrapping"/>
    <s v="Voorstel tot schrapping"/>
    <s v="Geschrapt"/>
    <m/>
  </r>
  <r>
    <x v="0"/>
    <s v="Q2"/>
    <s v="Externe Communicatie: PR support BK G-badminton"/>
    <n v="0"/>
    <x v="0"/>
    <x v="3"/>
    <x v="25"/>
    <s v="Variabele kost"/>
    <s v="Ja"/>
    <s v="-2200, kan dit deel in house om de kosten te drukken?"/>
    <s v="Voorstel tot schrapping"/>
    <s v="Voorstel tot schrapping"/>
    <s v="Geschrapt"/>
    <m/>
  </r>
  <r>
    <x v="0"/>
    <s v="Q2"/>
    <s v="Externe Communicatie: Beeldendatabank "/>
    <n v="-1350"/>
    <x v="0"/>
    <x v="3"/>
    <x v="25"/>
    <s v="Variabele kost"/>
    <s v="Ja"/>
    <n v="-1500"/>
    <s v="OK mits aanpassing"/>
    <s v="OK mits aanpassing"/>
    <s v="Definitieve goedkeuring"/>
    <m/>
  </r>
  <r>
    <x v="0"/>
    <s v="Q3"/>
    <s v="Externe Communicatie: Beeldendatabank "/>
    <n v="-1350"/>
    <x v="0"/>
    <x v="3"/>
    <x v="25"/>
    <s v="Variabele kost"/>
    <s v="Ja"/>
    <n v="-1500"/>
    <s v="OK mits aanpassing"/>
    <s v="OK mits aanpassing"/>
    <s v="Definitieve goedkeuring"/>
    <m/>
  </r>
  <r>
    <x v="0"/>
    <s v="Q2"/>
    <s v="Externe Communicatie: Ambassadeurschap"/>
    <n v="-800"/>
    <x v="0"/>
    <x v="3"/>
    <x v="25"/>
    <s v="Variabele kost"/>
    <s v="Ja"/>
    <n v="-900"/>
    <s v="OK mits aanpassing"/>
    <s v="OK mits aanpassing"/>
    <s v="Definitieve goedkeuring"/>
    <m/>
  </r>
  <r>
    <x v="0"/>
    <s v="Q1"/>
    <s v="Externe Communicatie: Winacties"/>
    <n v="-200"/>
    <x v="0"/>
    <x v="3"/>
    <x v="25"/>
    <s v="Variabele kost"/>
    <s v="Ja"/>
    <n v="-250"/>
    <s v="OK mits aanpassing"/>
    <s v="OK mits aanpassing"/>
    <s v="Definitieve goedkeuring"/>
    <m/>
  </r>
  <r>
    <x v="0"/>
    <s v="Q2"/>
    <s v="Externe Communicatie: Winacties"/>
    <n v="-200"/>
    <x v="0"/>
    <x v="3"/>
    <x v="25"/>
    <s v="Variabele kost"/>
    <s v="Ja"/>
    <n v="-250"/>
    <s v="OK mits aanpassing"/>
    <s v="OK mits aanpassing"/>
    <s v="Definitieve goedkeuring"/>
    <m/>
  </r>
  <r>
    <x v="0"/>
    <s v="Q3"/>
    <s v="Externe Communicatie: Winacties"/>
    <n v="-200"/>
    <x v="0"/>
    <x v="3"/>
    <x v="25"/>
    <s v="Variabele kost"/>
    <s v="Ja"/>
    <n v="-250"/>
    <s v="OK mits aanpassing"/>
    <s v="OK mits aanpassing"/>
    <s v="Definitieve goedkeuring"/>
    <m/>
  </r>
  <r>
    <x v="1"/>
    <s v="Jaar"/>
    <s v="Cursus G-badminton"/>
    <n v="300"/>
    <x v="1"/>
    <x v="4"/>
    <x v="26"/>
    <s v="Inschrijving"/>
    <m/>
    <m/>
    <m/>
    <m/>
    <m/>
    <m/>
  </r>
  <r>
    <x v="1"/>
    <s v="Jaar"/>
    <s v="Promotie G-sport"/>
    <n v="-1300"/>
    <x v="0"/>
    <x v="4"/>
    <x v="26"/>
    <s v="Variabele kost"/>
    <m/>
    <m/>
    <m/>
    <m/>
    <m/>
    <m/>
  </r>
  <r>
    <x v="1"/>
    <s v="Jaar"/>
    <s v="Cursus G-badminton"/>
    <n v="-2500"/>
    <x v="0"/>
    <x v="4"/>
    <x v="26"/>
    <s v="Variabele kost"/>
    <m/>
    <m/>
    <m/>
    <m/>
    <m/>
    <m/>
  </r>
  <r>
    <x v="1"/>
    <s v="Jaar"/>
    <s v="Bijscholingen G-badminton"/>
    <n v="-2300"/>
    <x v="0"/>
    <x v="4"/>
    <x v="26"/>
    <s v="Variabele kost"/>
    <m/>
    <m/>
    <m/>
    <m/>
    <m/>
    <m/>
  </r>
  <r>
    <x v="1"/>
    <s v="Jaar"/>
    <s v="Deelname BWF cursus"/>
    <n v="-500"/>
    <x v="0"/>
    <x v="4"/>
    <x v="26"/>
    <s v="Variabele kost"/>
    <m/>
    <m/>
    <m/>
    <m/>
    <m/>
    <m/>
  </r>
  <r>
    <x v="1"/>
    <s v="Jaar"/>
    <s v="Organisatie Classificatiedag"/>
    <n v="-1000"/>
    <x v="0"/>
    <x v="4"/>
    <x v="26"/>
    <s v="Variabele kost"/>
    <m/>
    <m/>
    <m/>
    <m/>
    <m/>
    <m/>
  </r>
  <r>
    <x v="1"/>
    <s v="Jaar"/>
    <s v="Bijdrage Special Olympics"/>
    <n v="-1500"/>
    <x v="0"/>
    <x v="4"/>
    <x v="26"/>
    <s v="Variabele kost"/>
    <m/>
    <m/>
    <m/>
    <m/>
    <m/>
    <m/>
  </r>
  <r>
    <x v="0"/>
    <s v="Q4"/>
    <s v="Externe Communicatie: Winacties "/>
    <n v="-200"/>
    <x v="0"/>
    <x v="3"/>
    <x v="25"/>
    <s v="Variabele kost"/>
    <s v="Ja"/>
    <n v="-250"/>
    <s v="OK mits aanpassing"/>
    <s v="OK mits aanpassing"/>
    <s v="Definitieve goedkeuring"/>
    <m/>
  </r>
  <r>
    <x v="1"/>
    <s v="Jaar"/>
    <s v="G.label"/>
    <n v="-3500"/>
    <x v="0"/>
    <x v="4"/>
    <x v="27"/>
    <s v="Vaste kost"/>
    <m/>
    <m/>
    <m/>
    <m/>
    <m/>
    <m/>
  </r>
  <r>
    <x v="0"/>
    <s v="Jaar"/>
    <s v="Externe Communicatie: Visueel / Marketingmateriaal"/>
    <n v="-3000"/>
    <x v="0"/>
    <x v="3"/>
    <x v="25"/>
    <s v="Variabele kost"/>
    <s v="Ja"/>
    <s v="-2500, wat extra voorzien voor rebranding materiaal "/>
    <s v="OK mits aanpassing"/>
    <s v="OK mits aanpassing"/>
    <s v="Definitieve goedkeuring"/>
    <m/>
  </r>
  <r>
    <x v="0"/>
    <s v="Jaar"/>
    <s v="Externe Communicatie: Social media training"/>
    <n v="0"/>
    <x v="1"/>
    <x v="3"/>
    <x v="25"/>
    <s v="Inkomsten"/>
    <s v="Ja"/>
    <m/>
    <s v="Voorstel tot schrapping"/>
    <s v="Voorstel tot schrapping"/>
    <s v="Geschrapt"/>
    <m/>
  </r>
  <r>
    <x v="1"/>
    <s v="Jaar"/>
    <s v="Deelname internationale tornooien"/>
    <n v="-17500"/>
    <x v="0"/>
    <x v="4"/>
    <x v="28"/>
    <s v="Variabele kost"/>
    <m/>
    <m/>
    <m/>
    <m/>
    <m/>
    <m/>
  </r>
  <r>
    <x v="1"/>
    <s v="Jaar"/>
    <s v="Organisatie trainingen nieuwe parabadmintonners"/>
    <n v="-2400"/>
    <x v="0"/>
    <x v="4"/>
    <x v="28"/>
    <s v="Variabele kost"/>
    <m/>
    <m/>
    <m/>
    <m/>
    <m/>
    <m/>
  </r>
  <r>
    <x v="0"/>
    <s v="Q1"/>
    <s v="Externe Communicatie: Podcast"/>
    <n v="0"/>
    <x v="0"/>
    <x v="3"/>
    <x v="25"/>
    <s v="Variabele kost"/>
    <s v="Ja"/>
    <n v="-350"/>
    <s v="Voorstel tot schrapping"/>
    <s v="Voorstel tot schrapping"/>
    <s v="Geschrapt"/>
    <m/>
  </r>
  <r>
    <x v="0"/>
    <s v="Q2"/>
    <s v="Externe Communicatie: Podcast"/>
    <n v="0"/>
    <x v="0"/>
    <x v="3"/>
    <x v="25"/>
    <s v="Variabele kost"/>
    <s v="Ja"/>
    <n v="-350"/>
    <s v="Voorstel tot schrapping"/>
    <s v="Voorstel tot schrapping"/>
    <s v="Geschrapt"/>
    <m/>
  </r>
  <r>
    <x v="0"/>
    <s v="Q3"/>
    <s v="Externe Communicatie: Podcast"/>
    <n v="0"/>
    <x v="0"/>
    <x v="3"/>
    <x v="25"/>
    <s v="Variabele kost"/>
    <s v="Ja"/>
    <n v="-350"/>
    <s v="Voorstel tot schrapping"/>
    <s v="Voorstel tot schrapping"/>
    <s v="Geschrapt"/>
    <m/>
  </r>
  <r>
    <x v="0"/>
    <s v="Q4"/>
    <s v="Externe Communicatie: Podcast"/>
    <n v="0"/>
    <x v="0"/>
    <x v="3"/>
    <x v="25"/>
    <s v="Variabele kost"/>
    <s v="Ja"/>
    <n v="-350"/>
    <s v="Voorstel tot schrapping"/>
    <s v="Voorstel tot schrapping"/>
    <s v="Geschrapt"/>
    <m/>
  </r>
  <r>
    <x v="0"/>
    <s v="Jaar"/>
    <s v="Promotiemateriaal: inrichting cafetaria - Badminton concept Lokerse BC"/>
    <n v="0"/>
    <x v="0"/>
    <x v="3"/>
    <x v="25"/>
    <s v="Variabele kost"/>
    <s v="Ja"/>
    <s v="-2500, dit moet eens op het BO besproken worden maar persoonlijk vind ik dat er dan iets anders uit het budget moet om die 2500 euro te coveren zodat niet als extra meegenomen moet worden"/>
    <s v="Voorstel tot schrapping"/>
    <s v="Voorstel tot schrapping"/>
    <s v="Geschrapt"/>
    <m/>
  </r>
  <r>
    <x v="0"/>
    <s v="Jaar"/>
    <s v="Externe Communicatie: Social media training"/>
    <n v="300"/>
    <x v="1"/>
    <x v="3"/>
    <x v="25"/>
    <s v="Inkomsten"/>
    <s v="Ja"/>
    <m/>
    <s v="OK zonder aanpassing"/>
    <s v="OK zonder aanpassing"/>
    <s v="Definitieve goedkeuring"/>
    <m/>
  </r>
  <r>
    <x v="0"/>
    <s v="Jaar"/>
    <s v="Bijdrage Special Olympics"/>
    <n v="-200"/>
    <x v="0"/>
    <x v="4"/>
    <x v="26"/>
    <s v="Variabele kost"/>
    <s v="Ja"/>
    <s v="-1000, indien ze materiaal vragen betalen zij het transport dus wij hebben hier geen kosten voor in de laatste jaren. Overgenomen beleidsplan. Op basis van wat wordt dit bedrag bepaald?? Nergens berekeningen terug te vinden (levering materiaal First Division) | TM er is een 50/50 verdeling van de kosten aangerekend door FD. Laatste jaren zat dit rond de 200 euro. Zou dit dus op 200 zetten. "/>
    <s v="Voorstel tot schrapping"/>
    <s v="OK zonder aanpassing"/>
    <s v="Definitieve goedkeuring"/>
    <m/>
  </r>
  <r>
    <x v="0"/>
    <s v="Jaar"/>
    <s v="Organisatie en promotie para badminton in revalidatiecentra etc."/>
    <n v="-750"/>
    <x v="0"/>
    <x v="4"/>
    <x v="26"/>
    <s v="Vaste kost"/>
    <s v="Ja"/>
    <m/>
    <s v="OK zonder aanpassing"/>
    <s v="OK zonder aanpassing"/>
    <s v="Definitieve goedkeuring"/>
    <m/>
  </r>
  <r>
    <x v="0"/>
    <s v="Jaar"/>
    <s v="Overleg werkgroep opleiding G-badminton"/>
    <n v="0"/>
    <x v="0"/>
    <x v="4"/>
    <x v="26"/>
    <s v="Variabele kost"/>
    <s v="Ja"/>
    <s v="Hoeveel vergaderingen en hoeveel externen --&gt; berekening maken (navragen Pol welk plan hierachter zit TM, wat is prioritair voor 2026)"/>
    <s v="Voorstel tot schrapping"/>
    <s v="Voorstel tot schrapping"/>
    <s v="Geschrapt"/>
    <m/>
  </r>
  <r>
    <x v="0"/>
    <s v="Jaar"/>
    <s v="Ontwikkelen cursus en zoeken naar docenten"/>
    <n v="0"/>
    <x v="0"/>
    <x v="4"/>
    <x v="26"/>
    <s v="Variabele kost"/>
    <s v="Ja"/>
    <s v="zelfde als hierboven"/>
    <s v="Voorstel tot schrapping"/>
    <s v="Voorstel tot schrapping"/>
    <s v="Geschrapt"/>
    <m/>
  </r>
  <r>
    <x v="0"/>
    <s v="Jaar"/>
    <s v="Deelname BWF cursussen"/>
    <n v="-1500"/>
    <x v="0"/>
    <x v="4"/>
    <x v="26"/>
    <s v="Variabele kost"/>
    <s v="Ja"/>
    <s v="Om meerdere personen te kunnen sturen en ook verdere locaties (met duurdere verplaatsing) te kunnen coveren."/>
    <s v="OK mits aanpassing"/>
    <s v="OK mits aanpassing"/>
    <s v="Definitieve goedkeuring"/>
    <m/>
  </r>
  <r>
    <x v="0"/>
    <s v="Jaar"/>
    <s v="Organiseren van een classificatie bijscholing in Vlaanderen"/>
    <n v="-350"/>
    <x v="0"/>
    <x v="4"/>
    <x v="26"/>
    <s v="Variabele kost"/>
    <s v="Ja"/>
    <s v="Overgenomen uit beleidsplan. Gebaseerd op welke cijfers/berekening? Ook hier 2 projecten te schrappen budgetaire besparing + haalbaarheid creeëren te organiseren projecten -1210 euro (TM, als we in 2025 eindelijk een classifier hebben, dan moeten we dit wel doen in 2026)"/>
    <s v="Voorstel tot uitstel"/>
    <s v="OK zonder aanpassing"/>
    <s v="Definitieve goedkeuring"/>
    <m/>
  </r>
  <r>
    <x v="0"/>
    <s v="Jaar"/>
    <s v="Organisatie bijscholing voor clubs badminton met een fysieke beperking"/>
    <n v="-350"/>
    <x v="0"/>
    <x v="4"/>
    <x v="26"/>
    <s v="Variabele kost"/>
    <s v="Ja"/>
    <s v="Overgenomen uit beleidsplan. Gebaseerd op welke cijfers/berekening? Ook hier 2 projecten te schrappen budgetaire besparing + haalbaarheid creeëren te organiseren projecten -1210 euro (TM: is voor clubs en grootste kost is lesgevers)"/>
    <s v="Voorstel tot uitstel"/>
    <s v="OK zonder aanpassing"/>
    <s v="Definitieve goedkeuring"/>
    <m/>
  </r>
  <r>
    <x v="0"/>
    <s v="Jaar"/>
    <s v="Organisatie testevent Shuttle Connect"/>
    <n v="-1210"/>
    <x v="0"/>
    <x v="4"/>
    <x v="26"/>
    <s v="Variabele kost"/>
    <s v="Ja"/>
    <m/>
    <s v="OK zonder aanpassing"/>
    <s v="OK zonder aanpassing"/>
    <s v="Definitieve goedkeuring"/>
    <m/>
  </r>
  <r>
    <x v="1"/>
    <s v="Jaar"/>
    <s v="Lets play netten"/>
    <n v="-9000"/>
    <x v="0"/>
    <x v="5"/>
    <x v="29"/>
    <s v="Project"/>
    <m/>
    <m/>
    <m/>
    <m/>
    <m/>
    <m/>
  </r>
  <r>
    <x v="1"/>
    <s v="Jaar"/>
    <s v="Lets play netten promo BV"/>
    <n v="-2500"/>
    <x v="0"/>
    <x v="5"/>
    <x v="29"/>
    <s v="Project"/>
    <m/>
    <m/>
    <m/>
    <m/>
    <m/>
    <m/>
  </r>
  <r>
    <x v="1"/>
    <s v="Jaar"/>
    <s v="E-commerce maandelijkse fee"/>
    <n v="-3630"/>
    <x v="0"/>
    <x v="5"/>
    <x v="29"/>
    <s v="Project"/>
    <m/>
    <m/>
    <m/>
    <m/>
    <m/>
    <m/>
  </r>
  <r>
    <x v="1"/>
    <s v="Jaar"/>
    <s v="E-commerce promo Badminton NE"/>
    <n v="-7370"/>
    <x v="0"/>
    <x v="5"/>
    <x v="29"/>
    <s v="Project"/>
    <m/>
    <m/>
    <m/>
    <m/>
    <m/>
    <m/>
  </r>
  <r>
    <x v="1"/>
    <s v="Jaar"/>
    <s v="E-commerce promo Badminton BV"/>
    <n v="-1000"/>
    <x v="0"/>
    <x v="5"/>
    <x v="29"/>
    <s v="Project"/>
    <m/>
    <m/>
    <m/>
    <m/>
    <m/>
    <m/>
  </r>
  <r>
    <x v="1"/>
    <s v="Jaar"/>
    <s v="Airbadminton promo"/>
    <n v="-1000"/>
    <x v="0"/>
    <x v="5"/>
    <x v="29"/>
    <s v="Project"/>
    <m/>
    <m/>
    <m/>
    <m/>
    <m/>
    <m/>
  </r>
  <r>
    <x v="1"/>
    <s v="Jaar"/>
    <s v="Airbadminton event"/>
    <n v="-2000"/>
    <x v="0"/>
    <x v="5"/>
    <x v="29"/>
    <s v="Project"/>
    <m/>
    <m/>
    <m/>
    <m/>
    <m/>
    <m/>
  </r>
  <r>
    <x v="1"/>
    <s v="Jaar"/>
    <s v="Lets play netten"/>
    <n v="10000"/>
    <x v="1"/>
    <x v="5"/>
    <x v="29"/>
    <s v="Projectsubsidie"/>
    <m/>
    <m/>
    <m/>
    <m/>
    <m/>
    <m/>
  </r>
  <r>
    <x v="1"/>
    <s v="Jaar"/>
    <s v="E-commerce"/>
    <n v="7370"/>
    <x v="1"/>
    <x v="5"/>
    <x v="29"/>
    <s v="Projectsubsidie"/>
    <m/>
    <m/>
    <m/>
    <m/>
    <m/>
    <m/>
  </r>
  <r>
    <x v="1"/>
    <s v="Jaar"/>
    <s v="Airbadminton "/>
    <n v="2500"/>
    <x v="1"/>
    <x v="5"/>
    <x v="29"/>
    <s v="Projectsubsidie"/>
    <m/>
    <m/>
    <m/>
    <m/>
    <m/>
    <m/>
  </r>
  <r>
    <x v="1"/>
    <s v="Jaar"/>
    <s v="Airbadminton tornooi"/>
    <n v="500"/>
    <x v="1"/>
    <x v="5"/>
    <x v="29"/>
    <s v="Projectsubsidie"/>
    <m/>
    <m/>
    <m/>
    <m/>
    <m/>
    <m/>
  </r>
  <r>
    <x v="1"/>
    <s v="Jaar"/>
    <s v="Ontwikkeling uitleenbox"/>
    <n v="-700"/>
    <x v="0"/>
    <x v="5"/>
    <x v="29"/>
    <s v="Projectsubsidie"/>
    <m/>
    <m/>
    <m/>
    <m/>
    <m/>
    <m/>
  </r>
  <r>
    <x v="1"/>
    <s v="Jaar"/>
    <s v="Inkomsten uitleenbox"/>
    <n v="1000"/>
    <x v="1"/>
    <x v="5"/>
    <x v="29"/>
    <s v="Projectsubsidie"/>
    <m/>
    <m/>
    <m/>
    <m/>
    <m/>
    <m/>
  </r>
  <r>
    <x v="1"/>
    <s v="Jaar"/>
    <s v="Initiatielessen voor scholen"/>
    <n v="-1500"/>
    <x v="0"/>
    <x v="5"/>
    <x v="29"/>
    <s v="Project"/>
    <m/>
    <m/>
    <m/>
    <m/>
    <m/>
    <m/>
  </r>
  <r>
    <x v="1"/>
    <s v="Jaar"/>
    <s v="Initiatielessen voor scholen"/>
    <n v="3750"/>
    <x v="1"/>
    <x v="5"/>
    <x v="29"/>
    <s v="Inkomsten varia"/>
    <m/>
    <m/>
    <m/>
    <m/>
    <m/>
    <m/>
  </r>
  <r>
    <x v="0"/>
    <s v="Jaar"/>
    <s v="G.label"/>
    <n v="-3708"/>
    <x v="0"/>
    <x v="4"/>
    <x v="27"/>
    <s v="Variabele kost"/>
    <s v="Ja"/>
    <s v="Indexering 3500 van 3%"/>
    <s v="OK mits aanpassing"/>
    <s v="OK mits aanpassing"/>
    <s v="Definitieve goedkeuring"/>
    <m/>
  </r>
  <r>
    <x v="0"/>
    <s v="Jaar"/>
    <s v="Deelname internationale tornooien"/>
    <n v="-20250"/>
    <x v="0"/>
    <x v="4"/>
    <x v="28"/>
    <s v="Variabele kost"/>
    <s v="Ja"/>
    <s v="Verhoogd van 17500 naar 20250, budget voor andere atleten? Ik zou voorstellen om 17500 voorzien voor Kiki en de rest voor een andere atleet alleen kan ik dit moeilijk inschatten"/>
    <s v="OK mits aanpassing"/>
    <s v="OK mits aanpassing"/>
    <s v="Definitieve goedkeuring"/>
    <m/>
  </r>
  <r>
    <x v="0"/>
    <s v="Jaar"/>
    <s v="Organisatie trainingen nieuwe parabadmintonners"/>
    <n v="-3800"/>
    <x v="0"/>
    <x v="4"/>
    <x v="28"/>
    <s v="Variabele kost"/>
    <s v="Ja"/>
    <s v="Is echt het minimum van het minimum, para stage dit jaar kostte €3724, vorig bedrag -2400"/>
    <s v="OK mits aanpassing"/>
    <s v="OK mits aanpassing"/>
    <s v="Definitieve goedkeuring"/>
    <m/>
  </r>
  <r>
    <x v="0"/>
    <s v="Jaar"/>
    <s v="E-commerce beheer"/>
    <n v="-3630"/>
    <x v="0"/>
    <x v="5"/>
    <x v="29"/>
    <s v="Project"/>
    <s v="Ja"/>
    <s v="Gesprekken lopende"/>
    <s v="OK zonder aanpassing"/>
    <s v="OK zonder aanpassing"/>
    <s v="Definitieve goedkeuring"/>
    <m/>
  </r>
  <r>
    <x v="0"/>
    <s v="Jaar"/>
    <s v="E-commerce promotie"/>
    <n v="-500"/>
    <x v="0"/>
    <x v="5"/>
    <x v="29"/>
    <s v="Project"/>
    <s v="Ja"/>
    <m/>
    <s v="OK zonder aanpassing"/>
    <s v="OK zonder aanpassing"/>
    <s v="Definitieve goedkeuring"/>
    <m/>
  </r>
  <r>
    <x v="1"/>
    <s v="Jaar"/>
    <s v="Initiaties in scholen, gemeentes op basis van MOEV"/>
    <n v="-3000"/>
    <x v="0"/>
    <x v="6"/>
    <x v="30"/>
    <s v="Variabele kost"/>
    <m/>
    <m/>
    <m/>
    <m/>
    <m/>
    <m/>
  </r>
  <r>
    <x v="1"/>
    <s v="Jaar"/>
    <s v="Bamito"/>
    <n v="-3630"/>
    <x v="0"/>
    <x v="6"/>
    <x v="30"/>
    <s v="Project"/>
    <m/>
    <m/>
    <m/>
    <m/>
    <m/>
    <m/>
  </r>
  <r>
    <x v="1"/>
    <s v="Jaar"/>
    <s v="Ontwikkeling voorbeeldlessen LO"/>
    <n v="-850"/>
    <x v="0"/>
    <x v="6"/>
    <x v="30"/>
    <s v="Variabele kost"/>
    <m/>
    <m/>
    <m/>
    <m/>
    <m/>
    <m/>
  </r>
  <r>
    <x v="1"/>
    <s v="Jaar"/>
    <s v="Opstarten jeugdwerkingstraject"/>
    <n v="-2500"/>
    <x v="0"/>
    <x v="6"/>
    <x v="30"/>
    <s v="Variabele kost"/>
    <m/>
    <m/>
    <m/>
    <m/>
    <m/>
    <m/>
  </r>
  <r>
    <x v="1"/>
    <s v="Jaar"/>
    <s v="J.commissie"/>
    <n v="-500"/>
    <x v="0"/>
    <x v="6"/>
    <x v="30"/>
    <s v="Variabele kost"/>
    <m/>
    <m/>
    <m/>
    <m/>
    <m/>
    <m/>
  </r>
  <r>
    <x v="0"/>
    <s v="Jaar"/>
    <s v="E-commerce"/>
    <n v="1000"/>
    <x v="1"/>
    <x v="5"/>
    <x v="29"/>
    <s v="Project"/>
    <s v="Ja"/>
    <s v="Inschatting €500 winst netten, €500 kokers/rackets (marge 0,3 winst)"/>
    <s v="OK zonder aanpassing"/>
    <s v="OK zonder aanpassing"/>
    <s v="Definitieve goedkeuring"/>
    <m/>
  </r>
  <r>
    <x v="0"/>
    <s v="Jaar"/>
    <s v="Let's play netten"/>
    <n v="13068"/>
    <x v="1"/>
    <x v="5"/>
    <x v="29"/>
    <s v="Project"/>
    <s v="Ja"/>
    <s v="€2178 x 6 netten (6 dit jaar, 6 volgend jaar), realistische inschatting"/>
    <s v="OK zonder aanpassing"/>
    <s v="OK zonder aanpassing"/>
    <s v="Definitieve goedkeuring"/>
    <m/>
  </r>
  <r>
    <x v="1"/>
    <s v="Jaar"/>
    <s v="Shuttlekids"/>
    <n v="2500"/>
    <x v="1"/>
    <x v="6"/>
    <x v="31"/>
    <s v="Inkomsten varia"/>
    <m/>
    <m/>
    <m/>
    <m/>
    <m/>
    <m/>
  </r>
  <r>
    <x v="1"/>
    <s v="Jaar"/>
    <s v="Shuttlekids"/>
    <n v="-2500"/>
    <x v="0"/>
    <x v="6"/>
    <x v="31"/>
    <s v="Variabele kost"/>
    <m/>
    <m/>
    <m/>
    <m/>
    <m/>
    <m/>
  </r>
  <r>
    <x v="0"/>
    <s v="Jaar"/>
    <s v="Plaatsingskost"/>
    <n v="9000"/>
    <x v="1"/>
    <x v="5"/>
    <x v="29"/>
    <s v="Project"/>
    <s v="Ja"/>
    <s v="Inkomsten plaatsing die klant betaalt"/>
    <s v="OK zonder aanpassing"/>
    <s v="OK zonder aanpassing"/>
    <s v="Definitieve goedkeuring"/>
    <m/>
  </r>
  <r>
    <x v="0"/>
    <s v="Jaar"/>
    <s v="Let's play netten plaatsen"/>
    <n v="-9000"/>
    <x v="0"/>
    <x v="5"/>
    <x v="29"/>
    <s v="Project"/>
    <s v="Ja"/>
    <s v="Afhankelijk Nijha, doen zij plaatsing als we netten al hebben?"/>
    <s v="OK zonder aanpassing"/>
    <s v="OK zonder aanpassing"/>
    <s v="Definitieve goedkeuring"/>
    <m/>
  </r>
  <r>
    <x v="0"/>
    <s v="Jaar"/>
    <s v="Let's play netten promo"/>
    <n v="-1500"/>
    <x v="0"/>
    <x v="5"/>
    <x v="29"/>
    <s v="Project"/>
    <s v="Ja"/>
    <s v="Beeldmateriaal + promovideo (€1200) "/>
    <s v="OK zonder aanpassing"/>
    <s v="OK zonder aanpassing"/>
    <s v="Definitieve goedkeuring"/>
    <m/>
  </r>
  <r>
    <x v="1"/>
    <s v="Q4"/>
    <s v="J.label"/>
    <n v="-71700"/>
    <x v="0"/>
    <x v="6"/>
    <x v="32"/>
    <s v="Project"/>
    <m/>
    <m/>
    <m/>
    <m/>
    <m/>
    <m/>
  </r>
  <r>
    <x v="1"/>
    <s v="Q2"/>
    <s v=" "/>
    <n v="59750"/>
    <x v="1"/>
    <x v="6"/>
    <x v="32"/>
    <s v="Projectsubsidie"/>
    <m/>
    <m/>
    <m/>
    <m/>
    <m/>
    <m/>
  </r>
  <r>
    <x v="0"/>
    <s v="Jaar"/>
    <s v="Airbadminton tornooi organisatie "/>
    <n v="-250"/>
    <x v="0"/>
    <x v="5"/>
    <x v="29"/>
    <s v="Project"/>
    <s v="Ja"/>
    <s v="Prijzen + drankje deelnemers"/>
    <s v="OK zonder aanpassing"/>
    <s v="OK zonder aanpassing"/>
    <s v="Definitieve goedkeuring"/>
    <m/>
  </r>
  <r>
    <x v="0"/>
    <s v="Jaar"/>
    <s v="Airbadminton tornooi"/>
    <n v="250"/>
    <x v="1"/>
    <x v="5"/>
    <x v="29"/>
    <s v="Project"/>
    <s v="Ja"/>
    <s v="Inschrijvingsgeld"/>
    <s v="OK zonder aanpassing"/>
    <s v="OK zonder aanpassing"/>
    <s v="Definitieve goedkeuring"/>
    <m/>
  </r>
  <r>
    <x v="0"/>
    <s v="Jaar"/>
    <s v="Airbadmintoninitiaties scholen en gemeentes"/>
    <n v="-1500"/>
    <x v="0"/>
    <x v="5"/>
    <x v="29"/>
    <s v="Project"/>
    <s v="Ja"/>
    <s v="20 (HD) initiaties kost lesgever + kost busje, haalbaarheid 20 initiaties per jaar?"/>
    <s v="OK zonder aanpassing"/>
    <s v="OK zonder aanpassing"/>
    <s v="Definitieve goedkeuring"/>
    <m/>
  </r>
  <r>
    <x v="0"/>
    <s v="Jaar"/>
    <s v="Airbadmintoninitiaties scholen en gemeentes"/>
    <n v="3500"/>
    <x v="1"/>
    <x v="5"/>
    <x v="29"/>
    <s v="Project"/>
    <s v="Ja"/>
    <s v="€175/initiatie  (HD)"/>
    <s v="OK zonder aanpassing"/>
    <s v="OK zonder aanpassing"/>
    <s v="Definitieve goedkeuring"/>
    <m/>
  </r>
  <r>
    <x v="0"/>
    <s v="Jaar"/>
    <s v="Inkomsten uitleenboxen"/>
    <n v="250"/>
    <x v="1"/>
    <x v="5"/>
    <x v="29"/>
    <s v="Project"/>
    <s v="Ja"/>
    <s v="Eigen verhuur €50/box , MOEV gratis"/>
    <s v="OK zonder aanpassing"/>
    <s v="OK zonder aanpassing"/>
    <s v="Definitieve goedkeuring"/>
    <m/>
  </r>
  <r>
    <x v="0"/>
    <s v="Jaar"/>
    <s v="Uitbreiden boxen Airbadminton"/>
    <n v="-1000"/>
    <x v="0"/>
    <x v="5"/>
    <x v="29"/>
    <s v="Project"/>
    <s v="Ja"/>
    <s v="Elke provincie box + updaten lessenpakket"/>
    <s v="OK zonder aanpassing"/>
    <s v="OK zonder aanpassing"/>
    <s v="Definitieve goedkeuring"/>
    <m/>
  </r>
  <r>
    <x v="0"/>
    <s v="Jaar"/>
    <s v="Beheren uitleenboxen"/>
    <n v="-250"/>
    <x v="0"/>
    <x v="5"/>
    <x v="29"/>
    <s v="Project"/>
    <s v="Ja"/>
    <s v="Vervangen kapot materiaal"/>
    <s v="OK zonder aanpassing"/>
    <s v="OK zonder aanpassing"/>
    <s v="Definitieve goedkeuring"/>
    <m/>
  </r>
  <r>
    <x v="1"/>
    <s v="Jaar"/>
    <s v="YBJMC Verplaatsingen"/>
    <n v="800"/>
    <x v="1"/>
    <x v="6"/>
    <x v="33"/>
    <s v="Inkomsten varia"/>
    <m/>
    <m/>
    <m/>
    <m/>
    <m/>
    <m/>
  </r>
  <r>
    <x v="1"/>
    <s v="Jaar"/>
    <s v="YBJMC Nationale loterij"/>
    <n v="0"/>
    <x v="1"/>
    <x v="6"/>
    <x v="33"/>
    <s v="Inkomsten varia"/>
    <m/>
    <m/>
    <m/>
    <m/>
    <m/>
    <m/>
  </r>
  <r>
    <x v="1"/>
    <s v="Jaar"/>
    <s v="YBJMC terugbetaling kosten"/>
    <n v="4900"/>
    <x v="1"/>
    <x v="6"/>
    <x v="33"/>
    <s v="Variabele kost"/>
    <m/>
    <m/>
    <m/>
    <m/>
    <m/>
    <m/>
  </r>
  <r>
    <x v="1"/>
    <s v="Jaar"/>
    <s v="YBJMC Materiaal"/>
    <n v="-4900"/>
    <x v="0"/>
    <x v="6"/>
    <x v="33"/>
    <s v="Vaste kost"/>
    <m/>
    <m/>
    <m/>
    <m/>
    <m/>
    <m/>
  </r>
  <r>
    <x v="1"/>
    <s v="Jaar"/>
    <s v="YBJMC Verplaatsingen"/>
    <n v="-800"/>
    <x v="0"/>
    <x v="6"/>
    <x v="33"/>
    <s v="Vaste kost"/>
    <m/>
    <m/>
    <m/>
    <m/>
    <m/>
    <m/>
  </r>
  <r>
    <x v="1"/>
    <s v="Jaar"/>
    <s v="YBJMC Nationale loterij"/>
    <n v="0"/>
    <x v="0"/>
    <x v="6"/>
    <x v="33"/>
    <s v="Vaste kost"/>
    <m/>
    <m/>
    <m/>
    <m/>
    <m/>
    <m/>
  </r>
  <r>
    <x v="0"/>
    <s v="Jaar"/>
    <s v="Initiaties in scholen, gemeentes op basis van MOEV"/>
    <n v="-1250"/>
    <x v="0"/>
    <x v="6"/>
    <x v="30"/>
    <s v="Variabele kost"/>
    <s v="Ja"/>
    <s v="Aangepast van 3000 naar 1250"/>
    <s v="OK zonder aanpassing"/>
    <s v="OK zonder aanpassing"/>
    <s v="Definitieve goedkeuring"/>
    <m/>
  </r>
  <r>
    <x v="0"/>
    <s v="Jaar"/>
    <s v="Bamito"/>
    <n v="-3630"/>
    <x v="0"/>
    <x v="6"/>
    <x v="30"/>
    <s v="Project"/>
    <s v="Ja"/>
    <s v="Investering niet gebeurd in 2025"/>
    <s v="OK zonder aanpassing"/>
    <s v="OK zonder aanpassing"/>
    <s v="Definitieve goedkeuring"/>
    <m/>
  </r>
  <r>
    <x v="0"/>
    <s v="Jaar"/>
    <s v="Uitwerken en uitvoeren communicatieplan en leerkrachten in contact brengen met het lessenpakket"/>
    <n v="0"/>
    <x v="0"/>
    <x v="6"/>
    <x v="30"/>
    <s v="Variabele kost"/>
    <s v="Ja"/>
    <s v="Overgenomen uit het beleidsplan, -2500 1 van de projecten geschrapt omdat ik twijfel aan de haalbaarheid van alle projecten in 1 jaar, dus nu provisoir budgetair 1 geschrapt. Kijken bij jeugd welke projecten we prioritair zien en keuzes maken, TM)"/>
    <s v="Voorstel tot uitstel"/>
    <s v="Voorstel tot schrapping"/>
    <s v="Geschrapt"/>
    <m/>
  </r>
  <r>
    <x v="0"/>
    <s v="Jaar"/>
    <s v="Changetraject met minstens 5 bestaande jeugdwerkingen op basis van dit model"/>
    <n v="-2500"/>
    <x v="0"/>
    <x v="6"/>
    <x v="30"/>
    <s v="Variabele kost"/>
    <s v="Ja"/>
    <s v="Overgenomen uit het beleidsplan"/>
    <s v="OK zonder aanpassing"/>
    <s v="OK zonder aanpassing"/>
    <s v="Definitieve goedkeuring"/>
    <m/>
  </r>
  <r>
    <x v="0"/>
    <s v="Jaar"/>
    <s v="Samenstellen van een focusgroep en evalueren van het huidige tornooilandschap"/>
    <n v="-350"/>
    <x v="0"/>
    <x v="6"/>
    <x v="30"/>
    <s v="Variabele kost"/>
    <s v="Ja"/>
    <s v="Overgenomen uit het beleidsplan"/>
    <s v="OK zonder aanpassing"/>
    <s v="OK zonder aanpassing"/>
    <s v="Definitieve goedkeuring"/>
    <m/>
  </r>
  <r>
    <x v="0"/>
    <s v="Jaar"/>
    <s v="Shuttlekids"/>
    <n v="3000"/>
    <x v="1"/>
    <x v="6"/>
    <x v="31"/>
    <s v="Inkomsten varia"/>
    <s v="Nee"/>
    <s v="2500, altijd licht positief Nog op te nemen, niet in beleidsplan"/>
    <s v="OK mits aanpassing"/>
    <s v="OK mits aanpassing"/>
    <s v="Definitieve goedkeuring"/>
    <m/>
  </r>
  <r>
    <x v="0"/>
    <s v="Jaar"/>
    <s v="Shuttlekids"/>
    <n v="-2500"/>
    <x v="0"/>
    <x v="6"/>
    <x v="31"/>
    <s v="Variabele kost"/>
    <s v="Nee"/>
    <s v="Nog op te nemen, niet in beleidsplan"/>
    <s v="OK zonder aanpassing"/>
    <s v="OK zonder aanpassing"/>
    <s v="Definitieve goedkeuring"/>
    <m/>
  </r>
  <r>
    <x v="0"/>
    <s v="Q4"/>
    <s v="J-label"/>
    <n v="-12308"/>
    <x v="0"/>
    <x v="6"/>
    <x v="32"/>
    <s v="Project"/>
    <s v="Ja"/>
    <s v="Subsidies toegekend aan sportclubs met eigen inbreng "/>
    <s v="OK zonder aanpassing"/>
    <s v="OK zonder aanpassing"/>
    <s v="Definitieve goedkeuring"/>
    <m/>
  </r>
  <r>
    <x v="0"/>
    <s v="Q4"/>
    <s v="J-label"/>
    <n v="-59750"/>
    <x v="0"/>
    <x v="6"/>
    <x v="32"/>
    <s v="Project"/>
    <s v="Ja"/>
    <s v="Subsidies toegekend aan sportclubs met subsidies beleidsfocus jeugdsport"/>
    <s v="OK zonder aanpassing"/>
    <s v="OK zonder aanpassing"/>
    <s v="Definitieve goedkeuring"/>
    <m/>
  </r>
  <r>
    <x v="0"/>
    <s v="Q2"/>
    <s v="J-label"/>
    <n v="59750"/>
    <x v="1"/>
    <x v="6"/>
    <x v="32"/>
    <s v="Projectsubsidie"/>
    <s v="Ja"/>
    <s v="Subsidie toegekend door Sport Vlaanderen"/>
    <s v="OK zonder aanpassing"/>
    <s v="OK zonder aanpassing"/>
    <s v="Definitieve goedkeuring"/>
    <m/>
  </r>
  <r>
    <x v="0"/>
    <s v="Jaar"/>
    <s v="YBJMC Materiaal"/>
    <n v="-4900"/>
    <x v="0"/>
    <x v="6"/>
    <x v="33"/>
    <s v="Vaste kost"/>
    <s v="Ja"/>
    <s v="Overgenomen uit het beleidsplan"/>
    <s v="OK zonder aanpassing"/>
    <s v="OK zonder aanpassing"/>
    <s v="Definitieve goedkeuring"/>
    <m/>
  </r>
  <r>
    <x v="0"/>
    <s v="Jaar"/>
    <s v="YBJMC verplaatsingskosten"/>
    <n v="-800"/>
    <x v="0"/>
    <x v="6"/>
    <x v="33"/>
    <s v="Vaste kost"/>
    <s v="Ja"/>
    <s v="Overgenomen uit het beleidsplan"/>
    <s v="OK zonder aanpassing"/>
    <s v="OK zonder aanpassing"/>
    <s v="Definitieve goedkeuring"/>
    <m/>
  </r>
  <r>
    <x v="0"/>
    <s v="Jaar"/>
    <s v="YBJMC verplaatsingskosten"/>
    <n v="800"/>
    <x v="1"/>
    <x v="6"/>
    <x v="33"/>
    <s v="Inkomsten varia"/>
    <s v="Ja"/>
    <s v="Overgenomen uit het beleidsplan"/>
    <s v="OK zonder aanpassing"/>
    <s v="OK zonder aanpassing"/>
    <s v="Definitieve goedkeuring"/>
    <m/>
  </r>
  <r>
    <x v="0"/>
    <s v="Jaar"/>
    <s v="YBMC Nationale Loterij"/>
    <n v="-3000"/>
    <x v="0"/>
    <x v="6"/>
    <x v="33"/>
    <s v="Vaste kost"/>
    <s v="Ja"/>
    <s v="Overgenomen uit het beleidsplan"/>
    <s v="OK zonder aanpassing"/>
    <s v="OK zonder aanpassing"/>
    <s v="Definitieve goedkeuring"/>
    <m/>
  </r>
  <r>
    <x v="1"/>
    <s v="Jaar"/>
    <s v="Programma gerelateerde sportwet omkadering (SV)"/>
    <n v="1250"/>
    <x v="1"/>
    <x v="7"/>
    <x v="34"/>
    <s v="Variabele kost"/>
    <m/>
    <m/>
    <m/>
    <m/>
    <m/>
    <m/>
  </r>
  <r>
    <x v="1"/>
    <s v="Jaar"/>
    <s v="Sportmaterialen (SV)"/>
    <n v="1250"/>
    <x v="1"/>
    <x v="7"/>
    <x v="34"/>
    <s v="Variabele kost"/>
    <m/>
    <m/>
    <m/>
    <m/>
    <m/>
    <m/>
  </r>
  <r>
    <x v="1"/>
    <s v="Jaar"/>
    <s v="Deelname aan nat- en internationale tornooien (Ouders)"/>
    <n v="27500"/>
    <x v="1"/>
    <x v="7"/>
    <x v="34"/>
    <s v="Inkomsten varia"/>
    <m/>
    <m/>
    <m/>
    <m/>
    <m/>
    <m/>
  </r>
  <r>
    <x v="1"/>
    <s v="Jaar"/>
    <s v="Tornooi ondersteuning (SV)"/>
    <n v="2500"/>
    <x v="1"/>
    <x v="7"/>
    <x v="34"/>
    <s v="Subsidie"/>
    <m/>
    <m/>
    <m/>
    <m/>
    <m/>
    <m/>
  </r>
  <r>
    <x v="1"/>
    <s v="Jaar"/>
    <s v="Huur infrastructuur (SV)"/>
    <n v="4000"/>
    <x v="1"/>
    <x v="7"/>
    <x v="34"/>
    <s v="Subsidie"/>
    <m/>
    <m/>
    <m/>
    <m/>
    <m/>
    <m/>
  </r>
  <r>
    <x v="1"/>
    <s v="Jaar"/>
    <s v="Trainings bijdrage spelers TSS (ouders)"/>
    <n v="13750"/>
    <x v="1"/>
    <x v="7"/>
    <x v="34"/>
    <s v="Inkomsten varia"/>
    <m/>
    <m/>
    <m/>
    <m/>
    <m/>
    <m/>
  </r>
  <r>
    <x v="1"/>
    <s v="Jaar"/>
    <s v="Bijdrage sparring (ouders)"/>
    <n v="3780"/>
    <x v="1"/>
    <x v="7"/>
    <x v="34"/>
    <s v="Inkomsten varia"/>
    <m/>
    <m/>
    <m/>
    <m/>
    <m/>
    <m/>
  </r>
  <r>
    <x v="1"/>
    <s v="Jaar"/>
    <s v="Programma talent groep TSD (ouders)"/>
    <n v="8640"/>
    <x v="1"/>
    <x v="7"/>
    <x v="34"/>
    <s v="Inkomsten varia"/>
    <m/>
    <m/>
    <m/>
    <m/>
    <m/>
    <m/>
  </r>
  <r>
    <x v="1"/>
    <s v="Jaar"/>
    <s v="Badmintoncentra"/>
    <n v="26400"/>
    <x v="1"/>
    <x v="7"/>
    <x v="34"/>
    <s v="Inschrijving"/>
    <m/>
    <m/>
    <m/>
    <m/>
    <m/>
    <m/>
  </r>
  <r>
    <x v="1"/>
    <s v="Jaar"/>
    <s v="Deelname aan nat- en internationale tornooien en stage coaches"/>
    <n v="-12000"/>
    <x v="0"/>
    <x v="7"/>
    <x v="34"/>
    <s v="Variabele kost"/>
    <m/>
    <m/>
    <m/>
    <m/>
    <m/>
    <m/>
  </r>
  <r>
    <x v="1"/>
    <s v="Jaar"/>
    <s v="Deelname aan nat- en internationale tornooien en stage spelers"/>
    <n v="-30800"/>
    <x v="0"/>
    <x v="7"/>
    <x v="34"/>
    <s v="Variabele kost"/>
    <m/>
    <m/>
    <m/>
    <m/>
    <m/>
    <m/>
  </r>
  <r>
    <x v="1"/>
    <s v="Jaar"/>
    <s v="Shuttles"/>
    <n v="-7582"/>
    <x v="0"/>
    <x v="7"/>
    <x v="34"/>
    <s v="Variabele kost"/>
    <m/>
    <m/>
    <m/>
    <m/>
    <m/>
    <m/>
  </r>
  <r>
    <x v="1"/>
    <s v="Jaar"/>
    <s v="Zaalhuur KU Leuven"/>
    <n v="-13306"/>
    <x v="0"/>
    <x v="7"/>
    <x v="34"/>
    <s v="Vaste kost"/>
    <m/>
    <m/>
    <m/>
    <m/>
    <m/>
    <m/>
  </r>
  <r>
    <x v="1"/>
    <s v="Jaar"/>
    <s v="Programma Talent groep TSD"/>
    <n v="-3744"/>
    <x v="0"/>
    <x v="7"/>
    <x v="34"/>
    <s v="Variabele kost"/>
    <m/>
    <m/>
    <m/>
    <m/>
    <m/>
    <m/>
  </r>
  <r>
    <x v="1"/>
    <s v="Jaar"/>
    <s v="Krachttrainer"/>
    <n v="-7500"/>
    <x v="0"/>
    <x v="7"/>
    <x v="34"/>
    <s v="Variabele kost"/>
    <m/>
    <m/>
    <m/>
    <m/>
    <m/>
    <m/>
  </r>
  <r>
    <x v="1"/>
    <s v="Jaar"/>
    <s v="Badmintoncentra"/>
    <n v="-26400"/>
    <x v="0"/>
    <x v="7"/>
    <x v="34"/>
    <s v="Variabele kost"/>
    <m/>
    <m/>
    <m/>
    <m/>
    <m/>
    <m/>
  </r>
  <r>
    <x v="1"/>
    <s v="Jaar"/>
    <s v="Krachtkosten"/>
    <n v="-1320"/>
    <x v="0"/>
    <x v="7"/>
    <x v="34"/>
    <s v="Variabele kost"/>
    <m/>
    <m/>
    <m/>
    <m/>
    <m/>
    <m/>
  </r>
  <r>
    <x v="0"/>
    <s v="Jaar"/>
    <s v="YBMC Nationale Loterij"/>
    <n v="3000"/>
    <x v="1"/>
    <x v="6"/>
    <x v="33"/>
    <s v="Subsidie"/>
    <s v="Ja"/>
    <s v="Overgenomen uit het beleidsplan"/>
    <s v="OK zonder aanpassing"/>
    <s v="OK zonder aanpassing"/>
    <s v="Definitieve goedkeuring"/>
    <m/>
  </r>
  <r>
    <x v="0"/>
    <s v="Jaar"/>
    <s v="YBMC Terugbetaling kosten"/>
    <n v="4900"/>
    <x v="1"/>
    <x v="6"/>
    <x v="33"/>
    <s v="Inkomsten varia"/>
    <s v="Ja"/>
    <s v="Overgenomen uit het beleidsplan"/>
    <s v="OK zonder aanpassing"/>
    <s v="OK zonder aanpassing"/>
    <s v="Definitieve goedkeuring"/>
    <m/>
  </r>
  <r>
    <x v="0"/>
    <s v="Q1"/>
    <s v="Professionalisering: Reputatiemanagement/ Workshop / Opleiding - Cameratraining"/>
    <n v="0"/>
    <x v="0"/>
    <x v="8"/>
    <x v="35"/>
    <s v="Variabele kost"/>
    <s v="Ja"/>
    <s v="Voorstel voor in 2027 mee te nemen, -2750"/>
    <s v="Voorstel tot uitstel"/>
    <s v="Voorstel tot schrapping"/>
    <s v="Geschrapt"/>
    <m/>
  </r>
  <r>
    <x v="0"/>
    <s v="Jaar"/>
    <s v="Bijscholingen bestuur"/>
    <n v="0"/>
    <x v="0"/>
    <x v="8"/>
    <x v="35"/>
    <s v="Variabele kost"/>
    <s v="Nee"/>
    <s v="Bijscholing is mogelijk adhoc maar niet te voorzien want niet gebruikt in de laatste 5 jaar, -2000"/>
    <s v="Voorstel tot schrapping"/>
    <s v="Voorstel tot schrapping"/>
    <s v="Geschrapt"/>
    <m/>
  </r>
  <r>
    <x v="0"/>
    <s v="Jaar"/>
    <s v="Bijscholingen personeel"/>
    <n v="-4000"/>
    <x v="0"/>
    <x v="8"/>
    <x v="35"/>
    <s v="Variabele kost"/>
    <s v="Nee"/>
    <m/>
    <s v="OK zonder aanpassing"/>
    <s v="OK zonder aanpassing"/>
    <s v="Definitieve goedkeuring"/>
    <m/>
  </r>
  <r>
    <x v="0"/>
    <s v="Jaar"/>
    <s v="Organisatie van 3 initiatorcursussen "/>
    <n v="-540"/>
    <x v="0"/>
    <x v="8"/>
    <x v="36"/>
    <s v="Variabele kost"/>
    <s v="Ja"/>
    <m/>
    <s v="OK zonder aanpassing"/>
    <s v="OK zonder aanpassing"/>
    <s v="Definitieve goedkeuring"/>
    <m/>
  </r>
  <r>
    <x v="0"/>
    <s v="Jaar"/>
    <s v="Organisatie van 1 instructeurcursus"/>
    <n v="-180"/>
    <x v="0"/>
    <x v="8"/>
    <x v="36"/>
    <s v="Variabele kost"/>
    <s v="Ja"/>
    <m/>
    <s v="OK zonder aanpassing"/>
    <s v="OK zonder aanpassing"/>
    <s v="Definitieve goedkeuring"/>
    <m/>
  </r>
  <r>
    <x v="1"/>
    <s v="Jaar"/>
    <s v="Trainingsgelden Elite sparring"/>
    <n v="6720"/>
    <x v="1"/>
    <x v="7"/>
    <x v="37"/>
    <s v="Inschrijving"/>
    <m/>
    <m/>
    <m/>
    <m/>
    <m/>
    <m/>
  </r>
  <r>
    <x v="1"/>
    <s v="Jaar"/>
    <s v="Programma Elite tornooien en stages spelers"/>
    <n v="-27000"/>
    <x v="0"/>
    <x v="7"/>
    <x v="37"/>
    <s v="Variabele kost"/>
    <m/>
    <m/>
    <m/>
    <m/>
    <m/>
    <m/>
  </r>
  <r>
    <x v="1"/>
    <s v="Jaar"/>
    <s v="Programma Elite tornooien en stages coaches"/>
    <n v="-22000"/>
    <x v="0"/>
    <x v="7"/>
    <x v="37"/>
    <s v="Variabele kost"/>
    <m/>
    <m/>
    <m/>
    <m/>
    <m/>
    <m/>
  </r>
  <r>
    <x v="1"/>
    <s v="Jaar"/>
    <s v="Programma gerelateerde sportwet omkadering"/>
    <n v="-1000"/>
    <x v="0"/>
    <x v="7"/>
    <x v="37"/>
    <s v="Variabele kost"/>
    <m/>
    <m/>
    <m/>
    <m/>
    <m/>
    <m/>
  </r>
  <r>
    <x v="1"/>
    <s v="Jaar"/>
    <s v="Shuttles"/>
    <n v="-3249"/>
    <x v="0"/>
    <x v="7"/>
    <x v="37"/>
    <s v="Variabele kost"/>
    <m/>
    <m/>
    <m/>
    <m/>
    <m/>
    <m/>
  </r>
  <r>
    <x v="1"/>
    <s v="Jaar"/>
    <s v="Zaalhuur KU Leuven Elite"/>
    <n v="-5702"/>
    <x v="0"/>
    <x v="7"/>
    <x v="37"/>
    <s v="Vaste kost"/>
    <m/>
    <m/>
    <m/>
    <m/>
    <m/>
    <m/>
  </r>
  <r>
    <x v="1"/>
    <s v="Jaar"/>
    <s v="Krachtkosten Elite"/>
    <n v="-820"/>
    <x v="0"/>
    <x v="7"/>
    <x v="37"/>
    <s v="Variabele kost"/>
    <m/>
    <m/>
    <m/>
    <m/>
    <m/>
    <m/>
  </r>
  <r>
    <x v="1"/>
    <s v="Jaar"/>
    <s v="Krachttrainer"/>
    <n v="-2500"/>
    <x v="0"/>
    <x v="7"/>
    <x v="37"/>
    <s v="Variabele kost"/>
    <m/>
    <m/>
    <m/>
    <m/>
    <m/>
    <m/>
  </r>
  <r>
    <x v="0"/>
    <s v="Jaar"/>
    <s v="Jaarlijkse docentenbijscholing en evaluatiemeeting"/>
    <n v="-1000"/>
    <x v="0"/>
    <x v="8"/>
    <x v="36"/>
    <s v="Variabele kost"/>
    <s v="Ja"/>
    <s v="Huur zaal, kost spreker, km-vergoeding,  eten/drinken"/>
    <s v="OK zonder aanpassing"/>
    <s v="OK zonder aanpassing"/>
    <s v="Definitieve goedkeuring"/>
    <m/>
  </r>
  <r>
    <x v="0"/>
    <s v="Jaar"/>
    <s v="Digitalisering trainerscursussen"/>
    <n v="-2500"/>
    <x v="0"/>
    <x v="8"/>
    <x v="36"/>
    <s v="Variabele kost"/>
    <s v="Ja"/>
    <s v="SD1 - OD3"/>
    <s v="OK zonder aanpassing"/>
    <s v="OK zonder aanpassing"/>
    <s v="Definitieve goedkeuring"/>
    <m/>
  </r>
  <r>
    <x v="0"/>
    <s v="Jaar"/>
    <s v="Schrijven visietekst A"/>
    <n v="-500"/>
    <x v="0"/>
    <x v="8"/>
    <x v="36"/>
    <s v="Variabele kost"/>
    <s v="Ja"/>
    <s v="Externe aftoetsing "/>
    <s v="OK zonder aanpassing"/>
    <s v="OK zonder aanpassing"/>
    <s v="Definitieve goedkeuring"/>
    <m/>
  </r>
  <r>
    <x v="1"/>
    <s v="Jaar"/>
    <s v="Bijscholingen bestuur"/>
    <n v="-1000"/>
    <x v="0"/>
    <x v="8"/>
    <x v="35"/>
    <s v="Variabele kost"/>
    <m/>
    <m/>
    <m/>
    <m/>
    <m/>
    <m/>
  </r>
  <r>
    <x v="1"/>
    <s v="Jaar"/>
    <s v="Bijscholingen personeel"/>
    <n v="-5000"/>
    <x v="0"/>
    <x v="8"/>
    <x v="35"/>
    <s v="Variabele kost"/>
    <m/>
    <m/>
    <m/>
    <m/>
    <m/>
    <m/>
  </r>
  <r>
    <x v="0"/>
    <s v="Jaar"/>
    <s v="Schrijven universele leerlijnen en doelstellingen jeugdmodel"/>
    <n v="-1500"/>
    <x v="0"/>
    <x v="8"/>
    <x v="36"/>
    <s v="Variabele kost"/>
    <s v="Ja"/>
    <s v="2 weken aan €20/u"/>
    <s v="OK zonder aanpassing"/>
    <s v="OK zonder aanpassing"/>
    <s v="Definitieve goedkeuring"/>
    <m/>
  </r>
  <r>
    <x v="0"/>
    <s v="Jaar"/>
    <s v="Netwerkevent op Yonex Belgian International"/>
    <n v="-1000"/>
    <x v="0"/>
    <x v="8"/>
    <x v="36"/>
    <s v="Variabele kost"/>
    <s v="Ja"/>
    <m/>
    <s v="OK zonder aanpassing"/>
    <s v="OK zonder aanpassing"/>
    <s v="Definitieve goedkeuring"/>
    <m/>
  </r>
  <r>
    <x v="0"/>
    <s v="Jaar"/>
    <s v="Correctiefactor opmerking budget"/>
    <n v="3108"/>
    <x v="1"/>
    <x v="8"/>
    <x v="38"/>
    <s v="Inkomsten varia"/>
    <s v="Nee"/>
    <s v="Algemene opmerking dat POFF aan het totale budget van -13 000 moet houden "/>
    <s v="OK mits aanpassing"/>
    <s v="OK mits aanpassing"/>
    <s v="Definitieve goedkeuring"/>
    <m/>
  </r>
  <r>
    <x v="0"/>
    <s v="Jaar"/>
    <s v="Teambuilding - Teambuilding - Forfaitair - Teambuilding of extra activiteit op de kaderdag"/>
    <n v="-600"/>
    <x v="0"/>
    <x v="8"/>
    <x v="38"/>
    <s v="Inschrijving"/>
    <s v="Ja"/>
    <m/>
    <s v="OK zonder aanpassing"/>
    <s v="OK zonder aanpassing"/>
    <s v="Definitieve goedkeuring"/>
    <m/>
  </r>
  <r>
    <x v="0"/>
    <s v="Jaar"/>
    <s v="Teambuilding - Teambuilding - Forfaitair - Bijdrage aperitief en diner op de kaderdag"/>
    <n v="-1500"/>
    <x v="0"/>
    <x v="8"/>
    <x v="38"/>
    <s v="Inschrijving"/>
    <s v="Ja"/>
    <n v="-1700"/>
    <s v="OK mits aanpassing"/>
    <s v="OK mits aanpassing"/>
    <s v="Definitieve goedkeuring"/>
    <m/>
  </r>
  <r>
    <x v="0"/>
    <s v="Jaar"/>
    <s v="Verplaatsingskosten officials - Referee - Verplaatsingskosten - 3de ref JOT intro in buitenlandse tornooien (Jurgen in 2026)"/>
    <n v="-150"/>
    <x v="0"/>
    <x v="8"/>
    <x v="38"/>
    <s v="Inschrijving"/>
    <s v="Ja"/>
    <m/>
    <s v="OK mits aanpassing"/>
    <s v="OK mits aanpassing"/>
    <s v="Definitieve goedkeuring"/>
    <m/>
  </r>
  <r>
    <x v="0"/>
    <s v="Jaar"/>
    <s v="Verblijfskosten officials - Overnachtingen - Enkele kamer per nacht - 3de ref JOT intro in buitenlandse tornooien (Jurgen in 2026)"/>
    <n v="-390"/>
    <x v="0"/>
    <x v="8"/>
    <x v="38"/>
    <s v="Variabele kost"/>
    <s v="Ja"/>
    <m/>
    <s v="OK mits aanpassing"/>
    <s v="OK mits aanpassing"/>
    <s v="Definitieve goedkeuring"/>
    <m/>
  </r>
  <r>
    <x v="0"/>
    <s v="Jaar"/>
    <s v="Huur vergaderzalen - Referee - Huur zaal 5 pers. 1 dag - Opleiding WG referees"/>
    <n v="0"/>
    <x v="0"/>
    <x v="8"/>
    <x v="38"/>
    <s v="Variabele kost"/>
    <s v="Ja"/>
    <s v="-600 kan op DC"/>
    <s v="Voorstel tot schrapping"/>
    <s v="Voorstel tot schrapping"/>
    <s v="Geschrapt"/>
    <m/>
  </r>
  <r>
    <x v="1"/>
    <s v="Jaar"/>
    <s v="Organisatie van 3 initiatorcursussen"/>
    <n v="-540"/>
    <x v="0"/>
    <x v="8"/>
    <x v="36"/>
    <s v="Variabele kost"/>
    <m/>
    <m/>
    <m/>
    <m/>
    <m/>
    <m/>
  </r>
  <r>
    <x v="1"/>
    <s v="Jaar"/>
    <s v="Organisatie 1 instructeur cursus"/>
    <n v="-180"/>
    <x v="0"/>
    <x v="8"/>
    <x v="36"/>
    <s v="Variabele kost"/>
    <m/>
    <m/>
    <m/>
    <m/>
    <m/>
    <m/>
  </r>
  <r>
    <x v="1"/>
    <s v="Jaar"/>
    <s v="Docentenbestand up to date houden en betrekken via bijscholing"/>
    <n v="-2500"/>
    <x v="0"/>
    <x v="8"/>
    <x v="36"/>
    <s v="Variabele kost"/>
    <m/>
    <m/>
    <m/>
    <m/>
    <m/>
    <m/>
  </r>
  <r>
    <x v="1"/>
    <s v="Jaar"/>
    <s v="Digitalisering trainerscursussen"/>
    <n v="-2500"/>
    <x v="0"/>
    <x v="8"/>
    <x v="36"/>
    <s v="Variabele kost"/>
    <m/>
    <m/>
    <m/>
    <m/>
    <m/>
    <m/>
  </r>
  <r>
    <x v="1"/>
    <s v="Jaar"/>
    <s v="Oprichten focusgroep jeugdontwikkelingsprogramma's en topsort"/>
    <n v="-1000"/>
    <x v="0"/>
    <x v="8"/>
    <x v="36"/>
    <s v="Variabele kost"/>
    <m/>
    <m/>
    <m/>
    <m/>
    <m/>
    <m/>
  </r>
  <r>
    <x v="0"/>
    <s v="Jaar"/>
    <s v="Catering - Referee - Broodjes en drank - Broodjes bij theorieopleiding (5) + stagetornooien (3) voor 3 kandidaten"/>
    <n v="-256"/>
    <x v="0"/>
    <x v="8"/>
    <x v="38"/>
    <s v="Variabele kost"/>
    <s v="Ja"/>
    <m/>
    <s v="OK mits aanpassing"/>
    <s v="OK mits aanpassing"/>
    <s v="Definitieve goedkeuring"/>
    <m/>
  </r>
  <r>
    <x v="0"/>
    <s v="Jaar"/>
    <s v="Vergoeding lesgevers - Referee - Dagvergoedingen 2 dagen - Opleiding WG referees (5 lesdagen)"/>
    <n v="-430"/>
    <x v="0"/>
    <x v="8"/>
    <x v="38"/>
    <s v="Variabele kost"/>
    <s v="Ja"/>
    <m/>
    <s v="OK mits aanpassing"/>
    <s v="OK mits aanpassing"/>
    <s v="Definitieve goedkeuring"/>
    <m/>
  </r>
  <r>
    <x v="0"/>
    <s v="Jaar"/>
    <s v="Verplaatsingskosten lesgevers - Referee - Verplaatsingskosten - Opleiding WG referees (5 lesdagen)"/>
    <n v="-475"/>
    <x v="0"/>
    <x v="8"/>
    <x v="38"/>
    <s v="Variabele kost"/>
    <s v="Ja"/>
    <m/>
    <s v="OK mits aanpassing"/>
    <s v="OK mits aanpassing"/>
    <s v="Definitieve goedkeuring"/>
    <m/>
  </r>
  <r>
    <x v="0"/>
    <s v="Jaar"/>
    <s v="Vergoeding lesgevers - Referee - Dagvergoedingen 1 dag - Opleiding WG referees (2 evaluatiedagen (5 referees))"/>
    <n v="-430"/>
    <x v="0"/>
    <x v="8"/>
    <x v="38"/>
    <s v="Variabele kost"/>
    <s v="Ja"/>
    <m/>
    <s v="OK mits aanpassing"/>
    <s v="OK mits aanpassing"/>
    <s v="Definitieve goedkeuring"/>
    <m/>
  </r>
  <r>
    <x v="0"/>
    <s v="Jaar"/>
    <s v="Verplaatsingskosten lesgevers - Referee - Verplaatsingskosten - Opleiding WG referees (2 evaluatiedagen (5 referees))"/>
    <n v="-950"/>
    <x v="0"/>
    <x v="8"/>
    <x v="38"/>
    <s v="Variabele kost"/>
    <s v="Ja"/>
    <m/>
    <s v="OK mits aanpassing"/>
    <s v="OK mits aanpassing"/>
    <s v="Definitieve goedkeuring"/>
    <m/>
  </r>
  <r>
    <x v="0"/>
    <s v="Jaar"/>
    <s v="Vergoeding opvolging officials - Referee - Dagvergoedingen 1 dag - 3 tornooien (3 kandidaten) voor 2 referees"/>
    <n v="-258"/>
    <x v="0"/>
    <x v="8"/>
    <x v="38"/>
    <s v="Variabele kost"/>
    <s v="Ja"/>
    <m/>
    <s v="OK mits aanpassing"/>
    <s v="OK mits aanpassing"/>
    <s v="Definitieve goedkeuring"/>
    <m/>
  </r>
  <r>
    <x v="0"/>
    <s v="Jaar"/>
    <s v="Verplaatsingen opvolging officials - Referee - Verplaatsingskosten - 3 tornooien (3 kandidaten) voor 2 referees"/>
    <n v="-570"/>
    <x v="0"/>
    <x v="8"/>
    <x v="38"/>
    <s v="Variabele kost"/>
    <s v="Ja"/>
    <m/>
    <s v="OK mits aanpassing"/>
    <s v="OK mits aanpassing"/>
    <s v="Definitieve goedkeuring"/>
    <m/>
  </r>
  <r>
    <x v="0"/>
    <s v="Jaar"/>
    <s v="Vergoeding opvolging officials - Referee - Dagvergoedingen 3 dagen - 2 tornooien (3 dagen) telkens 1 referee (voorbereiding buitenland (JOT/YBI)) "/>
    <n v="-258"/>
    <x v="0"/>
    <x v="8"/>
    <x v="38"/>
    <s v="Variabele kost"/>
    <s v="Ja"/>
    <m/>
    <s v="OK mits aanpassing"/>
    <s v="OK mits aanpassing"/>
    <s v="Definitieve goedkeuring"/>
    <m/>
  </r>
  <r>
    <x v="0"/>
    <s v="Jaar"/>
    <s v="Verplaatsingen opvolging officials - Referee - Verplaatsingskosten - 2 tornooien (3 dagen) telkens 1 referee (voorbereiding buitenland (JOT/YBI)) "/>
    <n v="-190"/>
    <x v="0"/>
    <x v="8"/>
    <x v="38"/>
    <s v="Variabele kost"/>
    <s v="Ja"/>
    <m/>
    <s v="OK mits aanpassing"/>
    <s v="OK mits aanpassing"/>
    <s v="Definitieve goedkeuring"/>
    <m/>
  </r>
  <r>
    <x v="0"/>
    <s v="Jaar"/>
    <s v="Verplaatsingskosten officials - Referee - Verplaatsingskosten - Stagetornooien als deputy-referee (2 kandidaten - Leni 2, Koen 2)"/>
    <n v="-1200"/>
    <x v="0"/>
    <x v="8"/>
    <x v="38"/>
    <s v="Variabele kost"/>
    <s v="Ja"/>
    <m/>
    <s v="OK mits aanpassing"/>
    <s v="OK mits aanpassing"/>
    <s v="Definitieve goedkeuring"/>
    <m/>
  </r>
  <r>
    <x v="0"/>
    <s v="Jaar"/>
    <s v="Huur vergaderzalen - Umpire - Huur zaal 10 pers. 1 dag - Opleiding umpires theorie (2 lesdagen)"/>
    <n v="-400"/>
    <x v="0"/>
    <x v="8"/>
    <x v="38"/>
    <s v="Variabele kost"/>
    <s v="Ja"/>
    <m/>
    <s v="OK mits aanpassing"/>
    <s v="OK mits aanpassing"/>
    <s v="Definitieve goedkeuring"/>
    <m/>
  </r>
  <r>
    <x v="0"/>
    <s v="Jaar"/>
    <s v="Catering - Umpire - Broodjes en drank - Broodjes bij theorieopleiding (2) + trechterdagen (3) voor 10 kandidaten en lesgevers"/>
    <n v="-600"/>
    <x v="0"/>
    <x v="8"/>
    <x v="38"/>
    <s v="Variabele kost"/>
    <s v="Ja"/>
    <m/>
    <s v="OK mits aanpassing"/>
    <s v="OK mits aanpassing"/>
    <s v="Definitieve goedkeuring"/>
    <m/>
  </r>
  <r>
    <x v="0"/>
    <s v="Jaar"/>
    <s v="Vergoeding lesgevers - Umpire - Dagvergoedingen 3 dagen - Opleiding umpires theorie (2 lesdagen)"/>
    <n v="-258"/>
    <x v="0"/>
    <x v="8"/>
    <x v="38"/>
    <s v="Variabele kost"/>
    <s v="Ja"/>
    <m/>
    <s v="OK mits aanpassing"/>
    <s v="OK mits aanpassing"/>
    <s v="Definitieve goedkeuring"/>
    <m/>
  </r>
  <r>
    <x v="0"/>
    <s v="Jaar"/>
    <s v="Verplaatsingskosten lesgevers - Umpire - Verplaatsingskosten - Opleiding umpires theorie (2 lesdagen)"/>
    <n v="-190"/>
    <x v="0"/>
    <x v="8"/>
    <x v="38"/>
    <s v="Variabele kost"/>
    <s v="Ja"/>
    <m/>
    <s v="OK mits aanpassing"/>
    <s v="OK mits aanpassing"/>
    <s v="Definitieve goedkeuring"/>
    <m/>
  </r>
  <r>
    <x v="0"/>
    <s v="Jaar"/>
    <s v="Vergoeding opvolging officials - Umpire - Dagvergoedingen 1 dag - Opvolging 2 trechterdagen (5 umpires)"/>
    <n v="-430"/>
    <x v="0"/>
    <x v="8"/>
    <x v="38"/>
    <s v="Variabele kost"/>
    <s v="Ja"/>
    <m/>
    <s v="OK mits aanpassing"/>
    <s v="OK mits aanpassing"/>
    <s v="Definitieve goedkeuring"/>
    <m/>
  </r>
  <r>
    <x v="0"/>
    <s v="Jaar"/>
    <s v="Verplaatsingen opvolging officials - Umpire - Verplaatsingskosten - Opvolging 2 trechterdagen (5 umpires)"/>
    <n v="-950"/>
    <x v="0"/>
    <x v="8"/>
    <x v="38"/>
    <s v="Variabele kost"/>
    <s v="Ja"/>
    <m/>
    <s v="OK mits aanpassing"/>
    <s v="OK mits aanpassing"/>
    <s v="Definitieve goedkeuring"/>
    <m/>
  </r>
  <r>
    <x v="0"/>
    <s v="Jaar"/>
    <s v="Verplaatsingen opleiding BE - Umpire - Verplaatsingskosten - Opvolging nieuwe kandidaten BE in buitenland (omringende landen)"/>
    <n v="-380"/>
    <x v="0"/>
    <x v="8"/>
    <x v="38"/>
    <s v="Variabele kost"/>
    <s v="Ja"/>
    <m/>
    <s v="OK mits aanpassing"/>
    <s v="OK mits aanpassing"/>
    <s v="Definitieve goedkeuring"/>
    <m/>
  </r>
  <r>
    <x v="0"/>
    <s v="Jaar"/>
    <s v="Huur vergaderzalen - Wedstrijdleider - Huur zaal 30 pers. 1 avond - Opleiding wedstrijdleiders - Volledig online"/>
    <n v="0"/>
    <x v="0"/>
    <x v="8"/>
    <x v="38"/>
    <s v="Variabele kost"/>
    <s v="Ja"/>
    <m/>
    <s v="OK mits aanpassing"/>
    <s v="OK mits aanpassing"/>
    <s v="Definitieve goedkeuring"/>
    <m/>
  </r>
  <r>
    <x v="0"/>
    <s v="Jaar"/>
    <s v="Vergoeding lesgevers - Wedstrijdleider - Dagvergoedingen 3 dagen - Opleiding wedstrijdleiders (1 lesdag + examen + verbeteren), vnl digitaal"/>
    <n v="-258"/>
    <x v="0"/>
    <x v="8"/>
    <x v="38"/>
    <s v="Variabele kost"/>
    <s v="Ja"/>
    <m/>
    <s v="OK mits aanpassing"/>
    <s v="OK mits aanpassing"/>
    <s v="Definitieve goedkeuring"/>
    <m/>
  </r>
  <r>
    <x v="0"/>
    <s v="Jaar"/>
    <s v="Verplaatsingskosten lesgevers - Wedstrijdleider - Verplaatsingskosten - Opleiding wedstrijdleiders (1 lesdag + examen), vnl digitaal"/>
    <n v="-95"/>
    <x v="0"/>
    <x v="8"/>
    <x v="38"/>
    <s v="Variabele kost"/>
    <s v="Ja"/>
    <m/>
    <s v="OK mits aanpassing"/>
    <s v="OK mits aanpassing"/>
    <s v="Definitieve goedkeuring"/>
    <m/>
  </r>
  <r>
    <x v="0"/>
    <s v="Jaar"/>
    <s v="Catering - Wedstrijdleider - Drankje - Drankje bij de examenmomenten (15), 30 kandidaten"/>
    <n v="0"/>
    <x v="0"/>
    <x v="8"/>
    <x v="38"/>
    <s v="Variabele kost"/>
    <s v="Ja"/>
    <m/>
    <s v="OK mits aanpassing"/>
    <s v="OK mits aanpassing"/>
    <s v="Definitieve goedkeuring"/>
    <m/>
  </r>
  <r>
    <x v="0"/>
    <s v="Jaar"/>
    <s v="Verblijfskosten officials - Overnachtingen - Enkele kamer per nacht - 6 overnachtingen - stagetornooien als deputy-referee (2 kandidaten - Leni 2, Koen 2)"/>
    <n v="-1040"/>
    <x v="0"/>
    <x v="8"/>
    <x v="38"/>
    <s v="Variabele kost"/>
    <s v="Ja"/>
    <m/>
    <s v="OK mits aanpassing"/>
    <s v="OK mits aanpassing"/>
    <s v="Definitieve goedkeuring"/>
    <m/>
  </r>
  <r>
    <x v="0"/>
    <s v="Jaar"/>
    <s v="Digitalisering - Official - Forfaitair - Licenties, BTS ondersteuning, softwareontwikkeling"/>
    <n v="-1800"/>
    <x v="0"/>
    <x v="8"/>
    <x v="38"/>
    <s v="Variabele kost"/>
    <s v="Ja"/>
    <n v="-2000"/>
    <s v="OK mits aanpassing"/>
    <s v="OK mits aanpassing"/>
    <s v="Definitieve goedkeuring"/>
    <m/>
  </r>
  <r>
    <x v="0"/>
    <s v="Jaar"/>
    <s v="Digitalisering - Wedstrijdleider - Forfaitair - Opleidingsplatform wedstrijdleiders"/>
    <n v="-1800"/>
    <x v="0"/>
    <x v="8"/>
    <x v="38"/>
    <s v="Variabele kost"/>
    <s v="Ja"/>
    <n v="-2000"/>
    <s v="OK mits aanpassing"/>
    <s v="OK mits aanpassing"/>
    <s v="Definitieve goedkeuring"/>
    <m/>
  </r>
  <r>
    <x v="0"/>
    <s v="Jaar"/>
    <s v="Inschrijving - Umpire - Inschrijvingsgeld - Inschrijvingsgeld opleiding umpires"/>
    <n v="800"/>
    <x v="1"/>
    <x v="8"/>
    <x v="38"/>
    <s v="Variabele kost"/>
    <s v="Ja"/>
    <m/>
    <s v="OK zonder aanpassing"/>
    <s v="OK zonder aanpassing"/>
    <s v="Definitieve goedkeuring"/>
    <m/>
  </r>
  <r>
    <x v="0"/>
    <s v="Jaar"/>
    <s v="Inschrijving - Referee - Inschrijvingsgeld - Inschrijvingsgeld opleiding referees"/>
    <n v="450"/>
    <x v="1"/>
    <x v="8"/>
    <x v="38"/>
    <s v="Variabele kost"/>
    <s v="Ja"/>
    <m/>
    <s v="OK zonder aanpassing"/>
    <s v="OK zonder aanpassing"/>
    <s v="Definitieve goedkeuring"/>
    <m/>
  </r>
  <r>
    <x v="0"/>
    <s v="Jaar"/>
    <s v="Inschrijving - Wedstrijdleider - Inschrijvingsgeld - Inschrijvingsgeld opleiding wedstrijdleiders (40 kand. 2x per jaar)"/>
    <n v="4000"/>
    <x v="1"/>
    <x v="8"/>
    <x v="38"/>
    <s v="Variabele kost"/>
    <s v="Ja"/>
    <m/>
    <s v="OK mits aanpassing"/>
    <s v="OK mits aanpassing"/>
    <s v="Definitieve goedkeuring"/>
    <m/>
  </r>
  <r>
    <x v="0"/>
    <s v="Jaar"/>
    <s v="Analyse - Jeugdofficial - Analyse - Jeugdofficials: Analyseren van de behoeften binnen de verschillende doelgroepen"/>
    <n v="-500"/>
    <x v="0"/>
    <x v="8"/>
    <x v="38"/>
    <s v="Variabele kost"/>
    <s v="Ja"/>
    <m/>
    <s v="OK zonder aanpassing"/>
    <s v="OK zonder aanpassing"/>
    <s v="Definitieve goedkeuring"/>
    <m/>
  </r>
  <r>
    <x v="0"/>
    <s v="Jaar"/>
    <s v="Jeugdbeleid - Jeugdofficial - Jeugdbeleid - Jeugdofficials: Ontwikkelen van een geintegreerd jeugdbeleid binnen de algemene werking van Badminton Vlaanderen"/>
    <n v="-500"/>
    <x v="0"/>
    <x v="8"/>
    <x v="38"/>
    <s v="Variabele kost"/>
    <s v="Ja"/>
    <m/>
    <s v="OK zonder aanpassing"/>
    <s v="OK zonder aanpassing"/>
    <s v="Definitieve goedkeuring"/>
    <m/>
  </r>
  <r>
    <x v="0"/>
    <s v="Jaar"/>
    <s v="Onderhoudskost Leerplatform"/>
    <n v="-2000"/>
    <x v="0"/>
    <x v="8"/>
    <x v="38"/>
    <s v="Variabele kost"/>
    <s v="Ja"/>
    <s v="Overgenomen uit begroting 2025"/>
    <s v="OK zonder aanpassing"/>
    <s v="OK zonder aanpassing"/>
    <s v="Definitieve goedkeuring"/>
    <m/>
  </r>
  <r>
    <x v="0"/>
    <s v="Jaar"/>
    <s v="Opleiding - Jeugdofficial - Opleiding module 1 - Jeugdofficials: Opstarten van module 1 van opleidingsprogramma"/>
    <n v="-1500"/>
    <x v="0"/>
    <x v="8"/>
    <x v="38"/>
    <s v="Variabele kost"/>
    <s v="Ja"/>
    <s v="€30/lid x 100 worst case niet volledig in orde platform"/>
    <s v="OK zonder aanpassing"/>
    <s v="OK zonder aanpassing"/>
    <s v="Definitieve goedkeuring"/>
    <m/>
  </r>
  <r>
    <x v="0"/>
    <s v="Jaar"/>
    <s v="Opleiding - Jeugdofficial - Opleiding module 2 - Jeugdofficials: Opstarten van module 2 van opleidingsprogramma"/>
    <n v="-1000"/>
    <x v="0"/>
    <x v="8"/>
    <x v="38"/>
    <s v="Variabele kost"/>
    <s v="Ja"/>
    <s v="145 inschrijvingen x40 (HD) + 80 inschrijvingen x40 (VD) + 80 inschrijvingen x10 (O)"/>
    <s v="OK zonder aanpassing"/>
    <s v="OK zonder aanpassing"/>
    <s v="Definitieve goedkeuring"/>
    <m/>
  </r>
  <r>
    <x v="0"/>
    <s v="Jaar"/>
    <s v="Correctiefactor opmerking budget"/>
    <n v="4000"/>
    <x v="1"/>
    <x v="8"/>
    <x v="39"/>
    <s v="Project"/>
    <s v="Nee"/>
    <s v="Verlies van het project zou beperkt moeten worden, te bespreken hoe"/>
    <s v="OK mits aanpassing"/>
    <s v="OK mits aanpassing"/>
    <s v="Definitieve goedkeuring"/>
    <m/>
  </r>
  <r>
    <x v="0"/>
    <s v="Jaar"/>
    <s v="Herschrijven Trainer B cursus "/>
    <n v="-1980"/>
    <x v="0"/>
    <x v="8"/>
    <x v="39"/>
    <s v="Project"/>
    <s v="Ja"/>
    <m/>
    <s v="OK mits aanpassing"/>
    <s v="OK mits aanpassing"/>
    <s v="Definitieve goedkeuring"/>
    <m/>
  </r>
  <r>
    <x v="0"/>
    <s v="Jaar"/>
    <s v="Docentenbestand up tot date houden en nieuwe docenten bereiken"/>
    <n v="-4582"/>
    <x v="0"/>
    <x v="8"/>
    <x v="39"/>
    <s v="Project"/>
    <s v="Ja"/>
    <m/>
    <s v="OK mits aanpassing"/>
    <s v="OK mits aanpassing"/>
    <s v="Definitieve goedkeuring"/>
    <m/>
  </r>
  <r>
    <x v="0"/>
    <s v="Jaar"/>
    <s v="Dag van de badmintontrainer"/>
    <n v="2100"/>
    <x v="1"/>
    <x v="8"/>
    <x v="39"/>
    <s v="Inschrijving"/>
    <s v="Ja"/>
    <s v="Gratis leden abbo, niet-leden betalen €40, dit lijkt me weinig voor niet-leden (zie bedrijventornooi, vipreceptie, ...)"/>
    <s v="OK mits aanpassing"/>
    <s v="OK mits aanpassing"/>
    <s v="Definitieve goedkeuring"/>
    <m/>
  </r>
  <r>
    <x v="1"/>
    <s v="Jaar"/>
    <s v="Inschrijving - Umpire - Inschrijvingsgeld"/>
    <n v="800"/>
    <x v="1"/>
    <x v="8"/>
    <x v="38"/>
    <s v="Inschrijving"/>
    <m/>
    <m/>
    <m/>
    <m/>
    <m/>
    <m/>
  </r>
  <r>
    <x v="1"/>
    <s v="Jaar"/>
    <s v="Inschrijving - Referee - Inschrijvingsgeld"/>
    <n v="450"/>
    <x v="1"/>
    <x v="8"/>
    <x v="38"/>
    <s v="Inschrijving"/>
    <m/>
    <m/>
    <m/>
    <m/>
    <m/>
    <m/>
  </r>
  <r>
    <x v="1"/>
    <s v="Jaar"/>
    <s v="Inschrijving - Wedstrijdleider - Inschrijvingsgeld"/>
    <n v="4000"/>
    <x v="1"/>
    <x v="8"/>
    <x v="38"/>
    <s v="Inschrijving"/>
    <m/>
    <m/>
    <m/>
    <m/>
    <m/>
    <m/>
  </r>
  <r>
    <x v="1"/>
    <s v="Q3"/>
    <s v="Teambuilding - Teambuilding - Forfaitair"/>
    <n v="-550"/>
    <x v="0"/>
    <x v="8"/>
    <x v="38"/>
    <s v="Variabele kost"/>
    <m/>
    <m/>
    <m/>
    <m/>
    <m/>
    <m/>
  </r>
  <r>
    <x v="1"/>
    <s v="Q3"/>
    <s v="Teambuilding - Teambuilding - Forfaitair"/>
    <n v="-1650"/>
    <x v="0"/>
    <x v="8"/>
    <x v="38"/>
    <s v="Variabele kost"/>
    <m/>
    <m/>
    <m/>
    <m/>
    <m/>
    <m/>
  </r>
  <r>
    <x v="1"/>
    <s v="Q2"/>
    <s v="Verplaatsingskosten officials - Referee - Verplaatsingskosten"/>
    <n v="-88"/>
    <x v="0"/>
    <x v="8"/>
    <x v="38"/>
    <s v="Variabele kost"/>
    <m/>
    <m/>
    <m/>
    <m/>
    <m/>
    <m/>
  </r>
  <r>
    <x v="1"/>
    <s v="Q2"/>
    <s v="Verblijfskosten officials - Overnachtingen - Enkele kamer per nacht"/>
    <n v="-375"/>
    <x v="0"/>
    <x v="8"/>
    <x v="38"/>
    <s v="Variabele kost"/>
    <m/>
    <m/>
    <m/>
    <m/>
    <m/>
    <m/>
  </r>
  <r>
    <x v="1"/>
    <s v="Jaar"/>
    <s v="Huur vergaderzalen - Referee - Huur zaal 5 pers. 1 dag"/>
    <n v="-600"/>
    <x v="0"/>
    <x v="8"/>
    <x v="38"/>
    <s v="Variabele kost"/>
    <m/>
    <m/>
    <m/>
    <m/>
    <m/>
    <m/>
  </r>
  <r>
    <x v="1"/>
    <s v="Jaar"/>
    <s v="Catering - Referee - Broodjes en drank"/>
    <n v="-256"/>
    <x v="0"/>
    <x v="8"/>
    <x v="38"/>
    <s v="Variabele kost"/>
    <m/>
    <m/>
    <m/>
    <m/>
    <m/>
    <m/>
  </r>
  <r>
    <x v="1"/>
    <s v="Jaar"/>
    <s v="Vergoeding lesgevers - Referee - Dagvergoedingen 2 dagen"/>
    <n v="-420"/>
    <x v="0"/>
    <x v="8"/>
    <x v="38"/>
    <s v="Variabele kost"/>
    <m/>
    <m/>
    <m/>
    <m/>
    <m/>
    <m/>
  </r>
  <r>
    <x v="1"/>
    <s v="Jaar"/>
    <s v="Verplaatsingskosten lesgevers - Referee - Verplaatsingskosten"/>
    <n v="-440"/>
    <x v="0"/>
    <x v="8"/>
    <x v="38"/>
    <s v="Variabele kost"/>
    <m/>
    <m/>
    <m/>
    <m/>
    <m/>
    <m/>
  </r>
  <r>
    <x v="1"/>
    <s v="Jaar"/>
    <s v="Vergoeding lesgevers - Referee - Dagvergoedingen 1 dag"/>
    <n v="-420"/>
    <x v="0"/>
    <x v="8"/>
    <x v="38"/>
    <s v="Variabele kost"/>
    <m/>
    <m/>
    <m/>
    <m/>
    <m/>
    <m/>
  </r>
  <r>
    <x v="1"/>
    <s v="Jaar"/>
    <s v="Verplaatsingskosten lesgevers - Referee - Verplaatsingskosten"/>
    <n v="-880"/>
    <x v="0"/>
    <x v="8"/>
    <x v="38"/>
    <s v="Variabele kost"/>
    <m/>
    <m/>
    <m/>
    <m/>
    <m/>
    <m/>
  </r>
  <r>
    <x v="1"/>
    <s v="Jaar"/>
    <s v="Vergoeding opvolging officials - Referee - Dagvergoedingen 1 dag"/>
    <n v="-252"/>
    <x v="0"/>
    <x v="8"/>
    <x v="38"/>
    <s v="Variabele kost"/>
    <m/>
    <m/>
    <m/>
    <m/>
    <m/>
    <m/>
  </r>
  <r>
    <x v="1"/>
    <s v="Jaar"/>
    <s v="Verplaatsingen opvolging officials - Referee - Verplaatsingskosten"/>
    <n v="-528"/>
    <x v="0"/>
    <x v="8"/>
    <x v="38"/>
    <s v="Variabele kost"/>
    <m/>
    <m/>
    <m/>
    <m/>
    <m/>
    <m/>
  </r>
  <r>
    <x v="1"/>
    <s v="Jaar"/>
    <s v="Vergoeding opvolging officials - Referee - Dagvergoedingen 3 dagen"/>
    <n v="-252"/>
    <x v="0"/>
    <x v="8"/>
    <x v="38"/>
    <s v="Variabele kost"/>
    <m/>
    <m/>
    <m/>
    <m/>
    <m/>
    <m/>
  </r>
  <r>
    <x v="1"/>
    <s v="Jaar"/>
    <s v="Verplaatsingen opvolging officials - Referee - Verplaatsingskosten"/>
    <n v="-176"/>
    <x v="0"/>
    <x v="8"/>
    <x v="38"/>
    <s v="Variabele kost"/>
    <m/>
    <m/>
    <m/>
    <m/>
    <m/>
    <m/>
  </r>
  <r>
    <x v="1"/>
    <s v="Jaar"/>
    <s v="Verplaatsingskosten officials - Referee - Verplaatsingskosten"/>
    <n v="-900"/>
    <x v="0"/>
    <x v="8"/>
    <x v="38"/>
    <s v="Variabele kost"/>
    <m/>
    <m/>
    <m/>
    <m/>
    <m/>
    <m/>
  </r>
  <r>
    <x v="1"/>
    <s v="Jaar"/>
    <s v="Huur vergaderzalen - Umpire - Huur zaal 10 pers. 1 dag"/>
    <n v="-400"/>
    <x v="0"/>
    <x v="8"/>
    <x v="38"/>
    <s v="Variabele kost"/>
    <m/>
    <m/>
    <m/>
    <m/>
    <m/>
    <m/>
  </r>
  <r>
    <x v="1"/>
    <s v="Jaar"/>
    <s v="Catering - Umpire - Broodjes en drank"/>
    <n v="-600"/>
    <x v="0"/>
    <x v="8"/>
    <x v="38"/>
    <s v="Variabele kost"/>
    <m/>
    <m/>
    <m/>
    <m/>
    <m/>
    <m/>
  </r>
  <r>
    <x v="1"/>
    <s v="Jaar"/>
    <s v="Vergoeding lesgevers - Umpire - Dagvergoedingen 3 dagen"/>
    <n v="-252"/>
    <x v="0"/>
    <x v="8"/>
    <x v="38"/>
    <s v="Variabele kost"/>
    <m/>
    <m/>
    <m/>
    <m/>
    <m/>
    <m/>
  </r>
  <r>
    <x v="1"/>
    <s v="Jaar"/>
    <s v="Verplaatsingskosten lesgevers - Umpire - Verplaatsingskosten"/>
    <n v="-176"/>
    <x v="0"/>
    <x v="8"/>
    <x v="38"/>
    <s v="Variabele kost"/>
    <m/>
    <m/>
    <m/>
    <m/>
    <m/>
    <m/>
  </r>
  <r>
    <x v="1"/>
    <s v="Jaar"/>
    <s v="Vergoeding opvolging officials - Umpire - Dagvergoedingen 1 dag"/>
    <n v="-420"/>
    <x v="0"/>
    <x v="8"/>
    <x v="38"/>
    <s v="Variabele kost"/>
    <m/>
    <m/>
    <m/>
    <m/>
    <m/>
    <m/>
  </r>
  <r>
    <x v="1"/>
    <s v="Jaar"/>
    <s v="Verplaatsingen opvolging officials - Umpire - Verplaatsingskosten"/>
    <n v="-880"/>
    <x v="0"/>
    <x v="8"/>
    <x v="38"/>
    <s v="Variabele kost"/>
    <m/>
    <m/>
    <m/>
    <m/>
    <m/>
    <m/>
  </r>
  <r>
    <x v="1"/>
    <s v="Jaar"/>
    <s v="Verplaatsingen opleiding BE - Umpire - Verplaatsingskosten"/>
    <n v="-352"/>
    <x v="0"/>
    <x v="8"/>
    <x v="38"/>
    <s v="Variabele kost"/>
    <m/>
    <m/>
    <m/>
    <m/>
    <m/>
    <m/>
  </r>
  <r>
    <x v="1"/>
    <s v="Jaar"/>
    <s v="Vergoeding lesgevers - Wedstrijdleider - Dagvergoedingen 3 dagen"/>
    <n v="-252"/>
    <x v="0"/>
    <x v="8"/>
    <x v="38"/>
    <s v="Variabele kost"/>
    <m/>
    <m/>
    <m/>
    <m/>
    <m/>
    <m/>
  </r>
  <r>
    <x v="1"/>
    <s v="Jaar"/>
    <s v="Verplaatsingskosten lesgevers - Wedstrijdleider - Verplaatsingskosten"/>
    <n v="-88"/>
    <x v="0"/>
    <x v="8"/>
    <x v="38"/>
    <s v="Variabele kost"/>
    <m/>
    <m/>
    <m/>
    <m/>
    <m/>
    <m/>
  </r>
  <r>
    <x v="1"/>
    <s v="Jaar"/>
    <s v="Verblijfskosten officials - Overnachtingen - Enkele kamer per nacht"/>
    <n v="-750"/>
    <x v="0"/>
    <x v="8"/>
    <x v="38"/>
    <s v="Variabele kost"/>
    <m/>
    <m/>
    <m/>
    <m/>
    <m/>
    <m/>
  </r>
  <r>
    <x v="1"/>
    <s v="Jaar"/>
    <s v="Digitalisering - Official - Forfaitair"/>
    <n v="-2000"/>
    <x v="0"/>
    <x v="8"/>
    <x v="38"/>
    <s v="Variabele kost"/>
    <m/>
    <m/>
    <m/>
    <m/>
    <m/>
    <m/>
  </r>
  <r>
    <x v="1"/>
    <s v="Jaar"/>
    <s v="Digitalisering - Wedstrijdleider - Forfaitair"/>
    <n v="-2000"/>
    <x v="0"/>
    <x v="8"/>
    <x v="38"/>
    <s v="Variabele kost"/>
    <m/>
    <m/>
    <m/>
    <m/>
    <m/>
    <m/>
  </r>
  <r>
    <x v="1"/>
    <s v="Jaar"/>
    <s v="Analyse - Jeugdofficial - Analyse"/>
    <n v="0"/>
    <x v="0"/>
    <x v="8"/>
    <x v="38"/>
    <s v="Variabele kost"/>
    <m/>
    <m/>
    <m/>
    <m/>
    <m/>
    <m/>
  </r>
  <r>
    <x v="1"/>
    <s v="Jaar"/>
    <s v="Jeugdbeleid - Jeugdofficial - Jeugdbeleid"/>
    <n v="0"/>
    <x v="0"/>
    <x v="8"/>
    <x v="38"/>
    <s v="Variabele kost"/>
    <m/>
    <m/>
    <m/>
    <m/>
    <m/>
    <m/>
  </r>
  <r>
    <x v="1"/>
    <s v="Jaar"/>
    <s v="Digitalisatie cursus wedstrijdleider"/>
    <n v="-500"/>
    <x v="0"/>
    <x v="8"/>
    <x v="38"/>
    <s v="Variabele kost"/>
    <m/>
    <m/>
    <m/>
    <m/>
    <m/>
    <m/>
  </r>
  <r>
    <x v="1"/>
    <s v="Jaar"/>
    <s v="Promotiecampagne wedstrijdleider"/>
    <n v="-250"/>
    <x v="0"/>
    <x v="8"/>
    <x v="38"/>
    <s v="Variabele kost"/>
    <m/>
    <m/>
    <m/>
    <m/>
    <m/>
    <m/>
  </r>
  <r>
    <x v="0"/>
    <s v="Jaar"/>
    <s v="Loonkost opzet trainerscommunity"/>
    <n v="-30000"/>
    <x v="0"/>
    <x v="8"/>
    <x v="39"/>
    <s v="Loonkost"/>
    <s v="Ja"/>
    <s v="Begroting projectfiche ingediend op verloning Pol, verloning Ine hoger"/>
    <s v="OK mits aanpassing"/>
    <s v="OK mits aanpassing"/>
    <s v="Definitieve goedkeuring"/>
    <m/>
  </r>
  <r>
    <x v="0"/>
    <s v="Jaar"/>
    <s v="Loonkost organisatie bijscholingen"/>
    <n v="-2500"/>
    <x v="0"/>
    <x v="8"/>
    <x v="39"/>
    <s v="Loonkost"/>
    <s v="Ja"/>
    <m/>
    <s v="OK mits aanpassing"/>
    <s v="OK mits aanpassing"/>
    <s v="Definitieve goedkeuring"/>
    <m/>
  </r>
  <r>
    <x v="0"/>
    <s v="Jaar"/>
    <s v="Loonkost database met oefeningen"/>
    <n v="-2500"/>
    <x v="0"/>
    <x v="8"/>
    <x v="39"/>
    <s v="Loonkost"/>
    <s v="Ja"/>
    <m/>
    <s v="OK mits aanpassing"/>
    <s v="OK mits aanpassing"/>
    <s v="Definitieve goedkeuring"/>
    <m/>
  </r>
  <r>
    <x v="0"/>
    <s v="Jaar"/>
    <s v="Promotie trainerscommunity"/>
    <n v="-1000"/>
    <x v="0"/>
    <x v="8"/>
    <x v="39"/>
    <s v="Project"/>
    <s v="Ja"/>
    <m/>
    <s v="OK mits aanpassing"/>
    <s v="OK mits aanpassing"/>
    <s v="Definitieve goedkeuring"/>
    <m/>
  </r>
  <r>
    <x v="0"/>
    <s v="Jaar"/>
    <s v="Kosten verbetering trainerscursussen + werking high potentials"/>
    <n v="-7000"/>
    <x v="0"/>
    <x v="8"/>
    <x v="39"/>
    <s v="Project"/>
    <s v="Ja"/>
    <m/>
    <s v="OK mits aanpassing"/>
    <s v="OK mits aanpassing"/>
    <s v="Definitieve goedkeuring"/>
    <m/>
  </r>
  <r>
    <x v="0"/>
    <s v="Jaar"/>
    <s v="10 Badmintonspecifieke bijscholingen"/>
    <n v="-19750"/>
    <x v="0"/>
    <x v="8"/>
    <x v="39"/>
    <s v="Project"/>
    <s v="Ja"/>
    <m/>
    <s v="OK mits aanpassing"/>
    <s v="OK mits aanpassing"/>
    <s v="Definitieve goedkeuring"/>
    <m/>
  </r>
  <r>
    <x v="0"/>
    <s v="Jaar"/>
    <s v="Opzetten database met oefeningen "/>
    <n v="-3000"/>
    <x v="0"/>
    <x v="8"/>
    <x v="39"/>
    <s v="Project"/>
    <s v="Ja"/>
    <s v="Via Twizzit"/>
    <s v="OK mits aanpassing"/>
    <s v="OK mits aanpassing"/>
    <s v="Definitieve goedkeuring"/>
    <m/>
  </r>
  <r>
    <x v="0"/>
    <s v="Jaar"/>
    <s v="Opzetten trainerscommunity - projectsubsidie"/>
    <n v="-1300"/>
    <x v="0"/>
    <x v="8"/>
    <x v="39"/>
    <s v="Projectsubsidie"/>
    <s v="Ja"/>
    <m/>
    <s v="OK mits aanpassing"/>
    <s v="OK mits aanpassing"/>
    <s v="Definitieve goedkeuring"/>
    <m/>
  </r>
  <r>
    <x v="0"/>
    <s v="Q1"/>
    <s v="Projectfocus SPCO"/>
    <n v="43400"/>
    <x v="1"/>
    <x v="8"/>
    <x v="39"/>
    <s v="Subsidie"/>
    <s v="Ja"/>
    <m/>
    <s v="OK mits aanpassing"/>
    <s v="OK mits aanpassing"/>
    <s v="Definitieve goedkeuring"/>
    <m/>
  </r>
  <r>
    <x v="0"/>
    <s v="Jaar"/>
    <s v="R.commissie"/>
    <n v="-500"/>
    <x v="0"/>
    <x v="9"/>
    <x v="40"/>
    <s v="Variabele kost"/>
    <s v="Ja"/>
    <m/>
    <s v="OK zonder aanpassing"/>
    <s v="OK zonder aanpassing"/>
    <s v="Definitieve goedkeuring"/>
    <m/>
  </r>
  <r>
    <x v="0"/>
    <s v="Jaar"/>
    <s v="Communicatie en promotie recreanten"/>
    <n v="-500"/>
    <x v="0"/>
    <x v="9"/>
    <x v="40"/>
    <s v="Variabele kost"/>
    <s v="Ja"/>
    <n v="-3000"/>
    <s v="OK mits aanpassing"/>
    <s v="OK mits aanpassing"/>
    <s v="Definitieve goedkeuring"/>
    <m/>
  </r>
  <r>
    <x v="0"/>
    <s v="Jaar"/>
    <s v="Toegankelijke informatie voor recreanten(clubs)"/>
    <n v="-700"/>
    <x v="0"/>
    <x v="9"/>
    <x v="40"/>
    <s v="Variabele kost"/>
    <s v="Ja"/>
    <n v="-1000"/>
    <s v="OK mits aanpassing"/>
    <s v="OK mits aanpassing"/>
    <s v="Definitieve goedkeuring"/>
    <m/>
  </r>
  <r>
    <x v="0"/>
    <s v="Jaar"/>
    <s v="Week van de Recreatieve Badmintonner"/>
    <n v="-900"/>
    <x v="0"/>
    <x v="9"/>
    <x v="40"/>
    <s v="Variabele kost"/>
    <s v="Ja"/>
    <n v="-900"/>
    <s v="OK mits aanpassing"/>
    <s v="OK mits aanpassing"/>
    <s v="Definitieve goedkeuring"/>
    <m/>
  </r>
  <r>
    <x v="1"/>
    <s v="Jaar"/>
    <s v="Abonnement trainerscommunity"/>
    <n v="6750"/>
    <x v="1"/>
    <x v="8"/>
    <x v="39"/>
    <s v="Inschrijving"/>
    <m/>
    <m/>
    <m/>
    <m/>
    <m/>
    <m/>
  </r>
  <r>
    <x v="1"/>
    <s v="Jaar"/>
    <s v="10 Badmintonspecifieke bijscholingen"/>
    <n v="8000"/>
    <x v="1"/>
    <x v="8"/>
    <x v="39"/>
    <s v="Inschrijving"/>
    <m/>
    <m/>
    <m/>
    <m/>
    <m/>
    <m/>
  </r>
  <r>
    <x v="1"/>
    <s v="Jaar"/>
    <s v="Dag van trainer op Yonex Belgian International"/>
    <n v="-2250"/>
    <x v="0"/>
    <x v="8"/>
    <x v="39"/>
    <s v="Inschrijving"/>
    <m/>
    <m/>
    <m/>
    <m/>
    <m/>
    <m/>
  </r>
  <r>
    <x v="1"/>
    <s v="Jaar"/>
    <s v="Loonkost opzet trainerscommunity"/>
    <n v="-18300"/>
    <x v="0"/>
    <x v="8"/>
    <x v="39"/>
    <s v="Loonkost"/>
    <m/>
    <m/>
    <m/>
    <m/>
    <m/>
    <m/>
  </r>
  <r>
    <x v="1"/>
    <s v="Jaar"/>
    <s v="Loonkost organisatie bijscholingen"/>
    <n v="-5800"/>
    <x v="0"/>
    <x v="8"/>
    <x v="39"/>
    <s v="Loonkost"/>
    <m/>
    <m/>
    <m/>
    <m/>
    <m/>
    <m/>
  </r>
  <r>
    <x v="1"/>
    <s v="Jaar"/>
    <s v="Loonkost database met oefeningen"/>
    <n v="-5600"/>
    <x v="0"/>
    <x v="8"/>
    <x v="39"/>
    <s v="Loonkost"/>
    <m/>
    <m/>
    <m/>
    <m/>
    <m/>
    <m/>
  </r>
  <r>
    <x v="1"/>
    <s v="Jaar"/>
    <s v="Promotie trainerscommunity"/>
    <n v="-4000"/>
    <x v="0"/>
    <x v="8"/>
    <x v="39"/>
    <s v="Project"/>
    <m/>
    <m/>
    <m/>
    <m/>
    <m/>
    <m/>
  </r>
  <r>
    <x v="1"/>
    <s v="Jaar"/>
    <s v="Kosten verbetering trainerscursussen + werking high potentials"/>
    <n v="-12690"/>
    <x v="0"/>
    <x v="8"/>
    <x v="39"/>
    <s v="Project"/>
    <m/>
    <m/>
    <m/>
    <m/>
    <m/>
    <m/>
  </r>
  <r>
    <x v="1"/>
    <s v="Jaar"/>
    <s v="10 Badmintonspecifieke bijscholingen"/>
    <n v="-22450"/>
    <x v="0"/>
    <x v="8"/>
    <x v="39"/>
    <s v="Project"/>
    <m/>
    <m/>
    <m/>
    <m/>
    <m/>
    <m/>
  </r>
  <r>
    <x v="1"/>
    <s v="Jaar"/>
    <s v="Opzetten database met oefeningen "/>
    <n v="-4000"/>
    <x v="0"/>
    <x v="8"/>
    <x v="39"/>
    <s v="Project"/>
    <m/>
    <m/>
    <m/>
    <m/>
    <m/>
    <m/>
  </r>
  <r>
    <x v="1"/>
    <s v="Jaar"/>
    <s v="Opzetten trainerscommunity - projectsubsidie"/>
    <n v="57250"/>
    <x v="1"/>
    <x v="8"/>
    <x v="39"/>
    <s v="Projectsubsidie"/>
    <m/>
    <m/>
    <m/>
    <m/>
    <m/>
    <m/>
  </r>
  <r>
    <x v="0"/>
    <s v="Q4"/>
    <s v="R.label"/>
    <n v="-12500"/>
    <x v="0"/>
    <x v="9"/>
    <x v="41"/>
    <s v="Variabele kost"/>
    <s v="Ja"/>
    <s v="Indexering bedrag tov 2025"/>
    <s v="OK zonder aanpassing"/>
    <s v="OK zonder aanpassing"/>
    <s v="Definitieve goedkeuring"/>
    <m/>
  </r>
  <r>
    <x v="0"/>
    <s v="Jaar"/>
    <s v="Organisatie share-avonden - 1 in elke provincie"/>
    <n v="-750"/>
    <x v="0"/>
    <x v="10"/>
    <x v="42"/>
    <s v="Variabele kost"/>
    <s v="Ja"/>
    <s v="Aangepast van 2500 naar 769 (adhv kosten eerdere edities), vorige keer maar 1 of 2 georganiseerd is dit in rekening genomen?"/>
    <s v="OK zonder aanpassing"/>
    <s v="OK zonder aanpassing"/>
    <s v="Definitieve goedkeuring"/>
    <m/>
  </r>
  <r>
    <x v="0"/>
    <s v="Jaar"/>
    <s v="Jaarlijks 15 geselecteerde clubs bezoeken"/>
    <n v="-500"/>
    <x v="0"/>
    <x v="10"/>
    <x v="42"/>
    <s v="Variabele kost"/>
    <s v="Ja"/>
    <s v="-750 uit beleidsplan; berekening zie opmerking, haalbaarheid? Misschien starten met 10?"/>
    <s v="OK mits aanpassing"/>
    <s v="OK mits aanpassing"/>
    <s v="Definitieve goedkeuring"/>
    <m/>
  </r>
  <r>
    <x v="0"/>
    <s v="Jaar"/>
    <s v="Fysiek bezoek van nieuwe clubs"/>
    <n v="-500"/>
    <x v="0"/>
    <x v="10"/>
    <x v="42"/>
    <s v="Variabele kost"/>
    <s v="Ja"/>
    <s v="Aanpassing vereist naar 330 of 660; zie opmerking bij bedrag"/>
    <s v="OK zonder aanpassing"/>
    <s v="OK zonder aanpassing"/>
    <s v="Definitieve goedkeuring"/>
    <m/>
  </r>
  <r>
    <x v="1"/>
    <s v="Jaar"/>
    <s v="R.commissie"/>
    <n v="-250"/>
    <x v="0"/>
    <x v="9"/>
    <x v="40"/>
    <s v="Variabele kost"/>
    <m/>
    <m/>
    <m/>
    <m/>
    <m/>
    <m/>
  </r>
  <r>
    <x v="1"/>
    <s v="Jaar"/>
    <s v="Studentenwerking"/>
    <n v="-500"/>
    <x v="0"/>
    <x v="9"/>
    <x v="40"/>
    <s v="Variabele kost"/>
    <m/>
    <m/>
    <m/>
    <m/>
    <m/>
    <m/>
  </r>
  <r>
    <x v="1"/>
    <s v="Jaar"/>
    <s v="Communicatie en promotie recreanten"/>
    <n v="-3600"/>
    <x v="0"/>
    <x v="9"/>
    <x v="40"/>
    <s v="Variabele kost"/>
    <m/>
    <m/>
    <m/>
    <m/>
    <m/>
    <m/>
  </r>
  <r>
    <x v="1"/>
    <s v="Jaar"/>
    <s v="Toegankelijke informatie voor recreanten(clubs)"/>
    <n v="-2000"/>
    <x v="0"/>
    <x v="9"/>
    <x v="40"/>
    <s v="Variabele kost"/>
    <m/>
    <m/>
    <m/>
    <m/>
    <m/>
    <m/>
  </r>
  <r>
    <x v="1"/>
    <s v="Jaar"/>
    <s v="Week van de Recreatieve Badmintonner"/>
    <n v="-500"/>
    <x v="0"/>
    <x v="9"/>
    <x v="40"/>
    <s v="Variabele kost"/>
    <m/>
    <m/>
    <m/>
    <m/>
    <m/>
    <m/>
  </r>
  <r>
    <x v="1"/>
    <s v="Jaar"/>
    <s v="Seniorenwerking"/>
    <n v="-500"/>
    <x v="0"/>
    <x v="9"/>
    <x v="40"/>
    <s v="Variabele kost"/>
    <m/>
    <m/>
    <m/>
    <m/>
    <m/>
    <m/>
  </r>
  <r>
    <x v="0"/>
    <s v="Jaar"/>
    <s v="Organiseren van workshops omtrent communicatie, inclusief sociale media, voor clubvertegenwoordigers"/>
    <n v="-750"/>
    <x v="0"/>
    <x v="10"/>
    <x v="42"/>
    <s v="Variabele kost"/>
    <s v="Ja"/>
    <s v="-1000 Overgenomen uit beleidsplan; omschrijving van de kosten? Ik denk dat we dit in house kunnen voorzien. De enige kosten zouden dan een vergaderruimte zijn en de eventuele verplaatsing "/>
    <s v="OK mits aanpassing"/>
    <s v="OK mits aanpassing"/>
    <s v="Definitieve goedkeuring"/>
    <m/>
  </r>
  <r>
    <x v="1"/>
    <s v="Q4"/>
    <s v="R.label"/>
    <n v="-12000"/>
    <x v="0"/>
    <x v="9"/>
    <x v="41"/>
    <s v="Vaste kost"/>
    <m/>
    <m/>
    <m/>
    <m/>
    <m/>
    <m/>
  </r>
  <r>
    <x v="0"/>
    <s v="Jaar"/>
    <s v="Organiseren van workshops omtrent communicatie, inclusief sociale media, voor clubvertegenwoordigers"/>
    <n v="500"/>
    <x v="1"/>
    <x v="10"/>
    <x v="42"/>
    <s v="Inschrijving"/>
    <s v="Ja"/>
    <s v="Overgenomen uit beleidsplan, 20x 25? of 10x 50? of ..."/>
    <s v="OK zonder aanpassing"/>
    <s v="OK zonder aanpassing"/>
    <s v="Definitieve goedkeuring"/>
    <m/>
  </r>
  <r>
    <x v="0"/>
    <s v="Jaar"/>
    <s v="Gymfed"/>
    <m/>
    <x v="2"/>
    <x v="10"/>
    <x v="42"/>
    <m/>
    <m/>
    <s v="Nog in te voorzien?"/>
    <s v="Voorstel tot schrapping"/>
    <s v="Voorstel tot schrapping"/>
    <s v="Geschrapt"/>
    <m/>
  </r>
  <r>
    <x v="0"/>
    <s v="Jaar"/>
    <s v="Twizzit (tarief navragen bij twizzit)"/>
    <n v="-900"/>
    <x v="0"/>
    <x v="10"/>
    <x v="42"/>
    <s v="Variabele kost"/>
    <m/>
    <n v="-1000"/>
    <s v="OK mits aanpassing"/>
    <s v="OK mits aanpassing"/>
    <s v="Definitieve goedkeuring"/>
    <m/>
  </r>
  <r>
    <x v="0"/>
    <s v="Jaar"/>
    <s v="Sensibilisering duurzaam materiaalgebruik"/>
    <n v="-900"/>
    <x v="0"/>
    <x v="10"/>
    <x v="42"/>
    <s v="Variabele kost"/>
    <m/>
    <n v="-1000"/>
    <s v="OK mits aanpassing"/>
    <s v="OK mits aanpassing"/>
    <s v="Definitieve goedkeuring"/>
    <m/>
  </r>
  <r>
    <x v="0"/>
    <s v="Jaar"/>
    <s v="Vragenbox voor bestuur"/>
    <n v="-250"/>
    <x v="0"/>
    <x v="10"/>
    <x v="42"/>
    <s v="Variabele kost"/>
    <m/>
    <m/>
    <s v="OK zonder aanpassing"/>
    <s v="OK zonder aanpassing"/>
    <s v="Definitieve goedkeuring"/>
    <m/>
  </r>
  <r>
    <x v="0"/>
    <s v="Jaar"/>
    <s v="Ondersteuning clubwerking"/>
    <n v="-2500"/>
    <x v="0"/>
    <x v="10"/>
    <x v="42"/>
    <s v="Variabele kost"/>
    <m/>
    <s v="NIEUW"/>
    <s v="OK mits aanpassing"/>
    <s v="OK mits aanpassing"/>
    <s v="Definitieve goedkeuring"/>
    <m/>
  </r>
  <r>
    <x v="0"/>
    <s v="Q1"/>
    <s v="Subsidie Sport Vlaanderen"/>
    <n v="0"/>
    <x v="1"/>
    <x v="11"/>
    <x v="43"/>
    <s v="Subsidie"/>
    <s v="Nee"/>
    <n v="3800"/>
    <s v="Voorstel tot schrapping"/>
    <s v="Voorstel tot schrapping"/>
    <s v="Geschrapt"/>
    <m/>
  </r>
  <r>
    <x v="1"/>
    <s v="Q3"/>
    <s v="Teambuilding /incentives monitoren"/>
    <m/>
    <x v="0"/>
    <x v="11"/>
    <x v="43"/>
    <s v="Variabele kost"/>
    <m/>
    <n v="-800"/>
    <m/>
    <m/>
    <m/>
    <m/>
  </r>
  <r>
    <x v="1"/>
    <s v="Q4"/>
    <s v="Eindejaarspremie monitoren"/>
    <m/>
    <x v="0"/>
    <x v="11"/>
    <x v="43"/>
    <s v="Variabele kost"/>
    <m/>
    <n v="-800"/>
    <m/>
    <m/>
    <m/>
    <m/>
  </r>
  <r>
    <x v="1"/>
    <s v="Q2"/>
    <s v="Materiaal"/>
    <m/>
    <x v="0"/>
    <x v="11"/>
    <x v="43"/>
    <s v="Variabele kost"/>
    <m/>
    <n v="-1000"/>
    <m/>
    <m/>
    <m/>
    <m/>
  </r>
  <r>
    <x v="1"/>
    <s v="Q2"/>
    <s v="Gadgets"/>
    <m/>
    <x v="0"/>
    <x v="11"/>
    <x v="43"/>
    <s v="Variabele kost"/>
    <m/>
    <n v="-2000"/>
    <m/>
    <m/>
    <m/>
    <m/>
  </r>
  <r>
    <x v="1"/>
    <s v="Jaar"/>
    <s v="Andere kosten"/>
    <m/>
    <x v="0"/>
    <x v="11"/>
    <x v="43"/>
    <s v="Variabele kost"/>
    <m/>
    <n v="-1900"/>
    <m/>
    <m/>
    <m/>
    <m/>
  </r>
  <r>
    <x v="1"/>
    <s v="Q1"/>
    <s v="Subsidie Sport Vlaanderen"/>
    <m/>
    <x v="1"/>
    <x v="11"/>
    <x v="43"/>
    <s v="Subsidie"/>
    <m/>
    <n v="8400"/>
    <m/>
    <m/>
    <m/>
    <m/>
  </r>
  <r>
    <x v="0"/>
    <s v="Q3"/>
    <s v="Teambuilding /incentives monitoren"/>
    <n v="0"/>
    <x v="0"/>
    <x v="11"/>
    <x v="43"/>
    <s v="Variabele kost"/>
    <s v="Ja"/>
    <n v="-400"/>
    <s v="Voorstel tot schrapping"/>
    <s v="Voorstel tot schrapping"/>
    <s v="Geschrapt"/>
    <m/>
  </r>
  <r>
    <x v="0"/>
    <s v="Q4"/>
    <s v="Eindejaarspremie monitoren"/>
    <n v="0"/>
    <x v="0"/>
    <x v="11"/>
    <x v="43"/>
    <s v="Variabele kost"/>
    <s v="Ja"/>
    <n v="-400"/>
    <s v="Voorstel tot schrapping"/>
    <s v="Voorstel tot schrapping"/>
    <s v="Geschrapt"/>
    <m/>
  </r>
  <r>
    <x v="0"/>
    <s v="Q2"/>
    <s v="Materiaal"/>
    <n v="0"/>
    <x v="0"/>
    <x v="11"/>
    <x v="43"/>
    <s v="Variabele kost"/>
    <s v="Ja"/>
    <n v="-500"/>
    <s v="Voorstel tot schrapping"/>
    <s v="Voorstel tot schrapping"/>
    <s v="Geschrapt"/>
    <m/>
  </r>
  <r>
    <x v="0"/>
    <s v="Jaar"/>
    <s v="Andere kosten"/>
    <n v="0"/>
    <x v="0"/>
    <x v="11"/>
    <x v="43"/>
    <s v="Variabele kost"/>
    <s v="Ja"/>
    <n v="-1000"/>
    <s v="Voorstel tot schrapping"/>
    <s v="Voorstel tot schrapping"/>
    <s v="Geschrapt"/>
    <m/>
  </r>
  <r>
    <x v="0"/>
    <s v="Q2"/>
    <s v="Gadgets"/>
    <n v="0"/>
    <x v="0"/>
    <x v="11"/>
    <x v="43"/>
    <s v="Variabele kost"/>
    <s v="Ja"/>
    <n v="-1000"/>
    <s v="Voorstel tot schrapping"/>
    <s v="Voorstel tot schrapping"/>
    <s v="Geschrapt"/>
    <m/>
  </r>
  <r>
    <x v="0"/>
    <s v="Q3"/>
    <s v="Inschrijvingen Sportkamp Blankenberge"/>
    <n v="0"/>
    <x v="1"/>
    <x v="11"/>
    <x v="44"/>
    <s v="Inschrijving"/>
    <s v="Ja"/>
    <n v="14250"/>
    <s v="Voorstel tot schrapping"/>
    <s v="Voorstel tot schrapping"/>
    <s v="Geschrapt"/>
    <m/>
  </r>
  <r>
    <x v="0"/>
    <s v="Q1"/>
    <s v="Inschrijvingen Sportkamp Blankenberge"/>
    <n v="0"/>
    <x v="1"/>
    <x v="11"/>
    <x v="44"/>
    <s v="Inschrijving"/>
    <s v="Ja"/>
    <n v="4750"/>
    <s v="Voorstel tot schrapping"/>
    <s v="Voorstel tot schrapping"/>
    <s v="Geschrapt"/>
    <m/>
  </r>
  <r>
    <x v="0"/>
    <s v="Q1"/>
    <s v="Organisatie sportkamp Blankenberge"/>
    <n v="0"/>
    <x v="0"/>
    <x v="11"/>
    <x v="44"/>
    <s v="Variabele kost"/>
    <s v="Ja"/>
    <n v="-1500"/>
    <s v="Voorstel tot schrapping"/>
    <s v="Voorstel tot schrapping"/>
    <s v="Geschrapt"/>
    <m/>
  </r>
  <r>
    <x v="0"/>
    <s v="Q3"/>
    <s v="Uitbetaling trainers sportkamp"/>
    <n v="0"/>
    <x v="0"/>
    <x v="11"/>
    <x v="44"/>
    <s v="Variabele kost"/>
    <s v="Nee"/>
    <n v="-2000"/>
    <s v="Voorstel tot schrapping"/>
    <s v="Voorstel tot schrapping"/>
    <s v="Geschrapt"/>
    <m/>
  </r>
  <r>
    <x v="1"/>
    <s v="Jaar"/>
    <s v="Communicatiestrategie opstellen voor clubs"/>
    <n v="500"/>
    <x v="1"/>
    <x v="10"/>
    <x v="42"/>
    <s v="Inschrijving"/>
    <m/>
    <m/>
    <m/>
    <m/>
    <m/>
    <m/>
  </r>
  <r>
    <x v="1"/>
    <s v="Jaar"/>
    <s v="Training clubs voor sponsors en partnerships"/>
    <n v="500"/>
    <x v="1"/>
    <x v="10"/>
    <x v="42"/>
    <s v="Inschrijving"/>
    <m/>
    <m/>
    <m/>
    <m/>
    <m/>
    <m/>
  </r>
  <r>
    <x v="1"/>
    <s v="Jaar"/>
    <s v="Organisatie share-avonden - 1 in elke provincie"/>
    <n v="-2500"/>
    <x v="0"/>
    <x v="10"/>
    <x v="42"/>
    <s v="Variabele kost"/>
    <m/>
    <m/>
    <m/>
    <m/>
    <m/>
    <m/>
  </r>
  <r>
    <x v="1"/>
    <s v="Jaar"/>
    <s v="Huidige clubsbezoeken"/>
    <n v="-750"/>
    <x v="0"/>
    <x v="10"/>
    <x v="42"/>
    <s v="Variabele kost"/>
    <m/>
    <m/>
    <m/>
    <m/>
    <m/>
    <m/>
  </r>
  <r>
    <x v="1"/>
    <s v="Jaar"/>
    <s v="Nieuwe clubs bezoeken"/>
    <n v="-1000"/>
    <x v="0"/>
    <x v="10"/>
    <x v="42"/>
    <s v="Variabele kost"/>
    <m/>
    <m/>
    <m/>
    <m/>
    <m/>
    <m/>
  </r>
  <r>
    <x v="1"/>
    <s v="Jaar"/>
    <s v="Communicatiestrategie opstellen voor clubs"/>
    <n v="-1800"/>
    <x v="0"/>
    <x v="10"/>
    <x v="42"/>
    <s v="Variabele kost"/>
    <m/>
    <m/>
    <m/>
    <m/>
    <m/>
    <m/>
  </r>
  <r>
    <x v="1"/>
    <s v="Jaar"/>
    <s v="Training clubs voor sponsors en partnerships"/>
    <n v="-1800"/>
    <x v="0"/>
    <x v="10"/>
    <x v="42"/>
    <s v="Variabele kost"/>
    <m/>
    <m/>
    <m/>
    <m/>
    <m/>
    <m/>
  </r>
  <r>
    <x v="1"/>
    <s v="Q2"/>
    <s v="Uitbetaling loon trainers SPK1"/>
    <n v="-2250"/>
    <x v="0"/>
    <x v="11"/>
    <x v="45"/>
    <s v="Variabele kost"/>
    <m/>
    <m/>
    <m/>
    <m/>
    <m/>
    <m/>
  </r>
  <r>
    <x v="1"/>
    <s v="Q1"/>
    <s v="Coordinatie SPK1"/>
    <n v="2750"/>
    <x v="1"/>
    <x v="11"/>
    <x v="45"/>
    <s v="Inschrijving"/>
    <m/>
    <m/>
    <m/>
    <m/>
    <m/>
    <m/>
  </r>
  <r>
    <x v="1"/>
    <s v="Q3"/>
    <s v="Coordinatie SPK1"/>
    <n v="8250"/>
    <x v="1"/>
    <x v="11"/>
    <x v="45"/>
    <s v="Inschrijving"/>
    <m/>
    <m/>
    <m/>
    <m/>
    <m/>
    <m/>
  </r>
  <r>
    <x v="1"/>
    <s v="Q1"/>
    <s v="Coordinatie SPK1"/>
    <n v="-1000"/>
    <x v="0"/>
    <x v="11"/>
    <x v="45"/>
    <s v="Variabele kost"/>
    <m/>
    <m/>
    <m/>
    <m/>
    <m/>
    <m/>
  </r>
  <r>
    <x v="1"/>
    <s v="Q2"/>
    <s v="Coordinatie SPK1"/>
    <n v="-8000"/>
    <x v="0"/>
    <x v="11"/>
    <x v="45"/>
    <s v="Variabele kost"/>
    <m/>
    <m/>
    <m/>
    <m/>
    <m/>
    <m/>
  </r>
  <r>
    <x v="1"/>
    <s v="Q3"/>
    <s v="Uitbetaling loon trainers SPK2"/>
    <n v="-2250"/>
    <x v="0"/>
    <x v="11"/>
    <x v="46"/>
    <s v="Variabele kost"/>
    <m/>
    <m/>
    <m/>
    <m/>
    <m/>
    <m/>
  </r>
  <r>
    <x v="1"/>
    <s v="Q1"/>
    <s v="Coordinatie SPK2"/>
    <n v="2750"/>
    <x v="1"/>
    <x v="11"/>
    <x v="46"/>
    <s v="Inschrijving"/>
    <m/>
    <m/>
    <m/>
    <m/>
    <m/>
    <m/>
  </r>
  <r>
    <x v="1"/>
    <s v="Q3"/>
    <s v="Coordinatie SPK2"/>
    <n v="8250"/>
    <x v="1"/>
    <x v="11"/>
    <x v="46"/>
    <s v="Inschrijving"/>
    <m/>
    <m/>
    <m/>
    <m/>
    <m/>
    <m/>
  </r>
  <r>
    <x v="1"/>
    <s v="Q1"/>
    <s v="Coordinatie SPK2"/>
    <n v="-1000"/>
    <x v="0"/>
    <x v="11"/>
    <x v="46"/>
    <s v="Variabele kost"/>
    <m/>
    <m/>
    <m/>
    <m/>
    <m/>
    <m/>
  </r>
  <r>
    <x v="1"/>
    <s v="Q3"/>
    <s v="Coordinatie SPK2"/>
    <n v="-8000"/>
    <x v="0"/>
    <x v="11"/>
    <x v="46"/>
    <s v="Variabele kost"/>
    <m/>
    <m/>
    <m/>
    <m/>
    <m/>
    <m/>
  </r>
  <r>
    <x v="0"/>
    <s v="Q3"/>
    <s v="Organisatie sportkamp Blankenberge"/>
    <n v="0"/>
    <x v="0"/>
    <x v="11"/>
    <x v="44"/>
    <s v="Variabele kost"/>
    <s v="Ja"/>
    <n v="-11500"/>
    <s v="Voorstel tot schrapping"/>
    <s v="Voorstel tot schrapping"/>
    <s v="Geschrapt"/>
    <m/>
  </r>
  <r>
    <x v="0"/>
    <s v="Jaar"/>
    <s v="Programmakost TSS coaches (deenlname nat-en inter. tornooien)"/>
    <n v="-7000"/>
    <x v="0"/>
    <x v="7"/>
    <x v="34"/>
    <s v="Variabele kost"/>
    <m/>
    <n v="-7500"/>
    <s v="OK mits aanpassing"/>
    <s v="OK mits aanpassing"/>
    <s v="Definitieve goedkeuring"/>
    <m/>
  </r>
  <r>
    <x v="0"/>
    <s v="Jaar"/>
    <s v="Zaalhuur TSS KU Leuven"/>
    <n v="-11100"/>
    <x v="0"/>
    <x v="7"/>
    <x v="34"/>
    <s v="Vaste kost"/>
    <m/>
    <m/>
    <s v="OK zonder aanpassing"/>
    <s v="OK zonder aanpassing"/>
    <s v="Definitieve goedkeuring"/>
    <m/>
  </r>
  <r>
    <x v="0"/>
    <s v="Jaar"/>
    <s v="Badmintoncentra"/>
    <n v="0"/>
    <x v="1"/>
    <x v="7"/>
    <x v="34"/>
    <s v="Inschrijving"/>
    <s v="Ja"/>
    <m/>
    <s v="Voorstel tot schrapping"/>
    <s v="Voorstel tot schrapping"/>
    <s v="Geschrapt"/>
    <m/>
  </r>
  <r>
    <x v="0"/>
    <s v="Jaar"/>
    <s v="Bijdrage trainingen VJS"/>
    <n v="8900"/>
    <x v="1"/>
    <x v="7"/>
    <x v="34"/>
    <s v="Inkomsten varia"/>
    <s v="Ja"/>
    <s v="8640, indexering tarieven 3%"/>
    <s v="OK mits aanpassing"/>
    <s v="OK mits aanpassing"/>
    <s v="Definitieve goedkeuring"/>
    <m/>
  </r>
  <r>
    <x v="1"/>
    <s v="Q3"/>
    <s v="Uitbetaling loon trainers SPK3"/>
    <n v="-3900"/>
    <x v="0"/>
    <x v="11"/>
    <x v="44"/>
    <s v="Variabele kost"/>
    <m/>
    <m/>
    <m/>
    <m/>
    <m/>
    <m/>
  </r>
  <r>
    <x v="1"/>
    <s v="Q1"/>
    <s v="Coordinatie SPK3"/>
    <n v="4750"/>
    <x v="1"/>
    <x v="11"/>
    <x v="44"/>
    <s v="Inschrijving"/>
    <m/>
    <m/>
    <m/>
    <m/>
    <m/>
    <m/>
  </r>
  <r>
    <x v="1"/>
    <s v="Q3"/>
    <s v="Coordinatie SPK3"/>
    <n v="14250"/>
    <x v="1"/>
    <x v="11"/>
    <x v="44"/>
    <s v="Inschrijving"/>
    <m/>
    <m/>
    <m/>
    <m/>
    <m/>
    <m/>
  </r>
  <r>
    <x v="1"/>
    <s v="Q1"/>
    <s v="Coordinatie SPK3"/>
    <n v="-1500"/>
    <x v="0"/>
    <x v="11"/>
    <x v="44"/>
    <s v="Variabele kost"/>
    <m/>
    <m/>
    <m/>
    <m/>
    <m/>
    <m/>
  </r>
  <r>
    <x v="1"/>
    <s v="Q3"/>
    <s v="Coordinatie SPK3"/>
    <n v="-11500"/>
    <x v="0"/>
    <x v="11"/>
    <x v="44"/>
    <s v="Variabele kost"/>
    <m/>
    <m/>
    <m/>
    <m/>
    <m/>
    <m/>
  </r>
  <r>
    <x v="0"/>
    <s v="Jaar"/>
    <s v="Huur infrastructuur (SV)"/>
    <n v="0"/>
    <x v="1"/>
    <x v="7"/>
    <x v="34"/>
    <s v="Subsidie"/>
    <s v="Ja"/>
    <m/>
    <s v="Voorstel tot schrapping"/>
    <s v="Voorstel tot schrapping"/>
    <s v="Geschrapt"/>
    <m/>
  </r>
  <r>
    <x v="0"/>
    <s v="Jaar"/>
    <s v="Bijdrage trainingen externe spelers"/>
    <n v="7400"/>
    <x v="1"/>
    <x v="7"/>
    <x v="34"/>
    <s v="Inkomsten varia"/>
    <s v="Ja"/>
    <s v="7200, indexering tarieven 3%"/>
    <s v="OK mits aanpassing"/>
    <s v="OK mits aanpassing"/>
    <s v="Definitieve goedkeuring"/>
    <m/>
  </r>
  <r>
    <x v="0"/>
    <s v="Jaar"/>
    <s v="Bijdrage Trainingen TSS"/>
    <n v="18600"/>
    <x v="1"/>
    <x v="7"/>
    <x v="34"/>
    <s v="Inkomsten varia"/>
    <s v="Ja"/>
    <s v="18100, indexering tarieven 3%"/>
    <s v="OK mits aanpassing"/>
    <s v="OK mits aanpassing"/>
    <s v="Definitieve goedkeuring"/>
    <m/>
  </r>
  <r>
    <x v="0"/>
    <s v="Jaar"/>
    <s v="Bijdrage pragramma TSS (bijdrage nat-en inter. tornooien)"/>
    <n v="27500"/>
    <x v="1"/>
    <x v="7"/>
    <x v="34"/>
    <s v="Inkomsten varia"/>
    <s v="Ja"/>
    <m/>
    <s v="OK zonder aanpassing"/>
    <s v="OK zonder aanpassing"/>
    <s v="Definitieve goedkeuring"/>
    <m/>
  </r>
  <r>
    <x v="0"/>
    <s v="Jaar"/>
    <s v="Tornooi ondersteuning (SV)"/>
    <n v="0"/>
    <x v="1"/>
    <x v="7"/>
    <x v="34"/>
    <s v="Subsidie"/>
    <s v="Ja"/>
    <m/>
    <s v="Voorstel tot schrapping"/>
    <s v="Voorstel tot schrapping"/>
    <s v="Geschrapt"/>
    <m/>
  </r>
  <r>
    <x v="0"/>
    <s v="Jaar"/>
    <s v="Programma gerelateerde sportwet omkadering (SV)"/>
    <n v="0"/>
    <x v="1"/>
    <x v="7"/>
    <x v="34"/>
    <s v="Variabele kost"/>
    <s v="Ja"/>
    <m/>
    <s v="Voorstel tot schrapping"/>
    <s v="Voorstel tot schrapping"/>
    <s v="Geschrapt"/>
    <m/>
  </r>
  <r>
    <x v="0"/>
    <s v="Jaar"/>
    <s v="Sportmaterialen (SV)"/>
    <n v="0"/>
    <x v="1"/>
    <x v="7"/>
    <x v="34"/>
    <s v="Variabele kost"/>
    <s v="Ja"/>
    <m/>
    <s v="Voorstel tot schrapping"/>
    <s v="Voorstel tot schrapping"/>
    <s v="Geschrapt"/>
    <m/>
  </r>
  <r>
    <x v="0"/>
    <s v="Jaar"/>
    <s v="Krachtkosten"/>
    <n v="-3000"/>
    <x v="0"/>
    <x v="7"/>
    <x v="34"/>
    <s v="Variabele kost"/>
    <s v="Ja"/>
    <m/>
    <s v="OK zonder aanpassing"/>
    <s v="OK zonder aanpassing"/>
    <s v="Definitieve goedkeuring"/>
    <m/>
  </r>
  <r>
    <x v="0"/>
    <s v="Jaar"/>
    <s v="Programma VJS (coach)"/>
    <n v="-1000"/>
    <x v="0"/>
    <x v="7"/>
    <x v="34"/>
    <s v="Variabele kost"/>
    <s v="Ja"/>
    <m/>
    <s v="OK zonder aanpassing"/>
    <s v="OK zonder aanpassing"/>
    <s v="Definitieve goedkeuring"/>
    <m/>
  </r>
  <r>
    <x v="0"/>
    <s v="Jaar"/>
    <s v="Physical coach"/>
    <n v="-6400"/>
    <x v="0"/>
    <x v="7"/>
    <x v="34"/>
    <s v="Variabele kost"/>
    <s v="Ja"/>
    <m/>
    <s v="OK zonder aanpassing"/>
    <s v="OK zonder aanpassing"/>
    <s v="Definitieve goedkeuring"/>
    <m/>
  </r>
  <r>
    <x v="0"/>
    <s v="Jaar"/>
    <s v="Shuttles"/>
    <n v="-8000"/>
    <x v="0"/>
    <x v="7"/>
    <x v="34"/>
    <s v="Variabele kost"/>
    <s v="Ja"/>
    <m/>
    <s v="OK zonder aanpassing"/>
    <s v="OK zonder aanpassing"/>
    <s v="Definitieve goedkeuring"/>
    <m/>
  </r>
  <r>
    <x v="0"/>
    <s v="Jaar"/>
    <s v="Programmakost TSS spelers (Deelname aan nat- en internationale tornooien)"/>
    <n v="-29000"/>
    <x v="0"/>
    <x v="7"/>
    <x v="34"/>
    <s v="Variabele kost"/>
    <s v="Ja"/>
    <n v="-30800"/>
    <s v="OK mits aanpassing"/>
    <s v="OK mits aanpassing"/>
    <s v="Definitieve goedkeuring"/>
    <m/>
  </r>
  <r>
    <x v="0"/>
    <s v="Jaar"/>
    <s v="Zaalhuur VJS"/>
    <n v="-500"/>
    <x v="0"/>
    <x v="7"/>
    <x v="34"/>
    <s v="Vaste kost"/>
    <s v="Ja"/>
    <m/>
    <s v="OK zonder aanpassing"/>
    <s v="OK zonder aanpassing"/>
    <s v="Definitieve goedkeuring"/>
    <m/>
  </r>
  <r>
    <x v="0"/>
    <s v="Jaar"/>
    <s v="Badmintoncentra"/>
    <n v="0"/>
    <x v="0"/>
    <x v="7"/>
    <x v="34"/>
    <s v="Variabele kost"/>
    <s v="Ja"/>
    <m/>
    <s v="Voorstel tot schrapping"/>
    <s v="Voorstel tot schrapping"/>
    <s v="Geschrapt"/>
    <m/>
  </r>
  <r>
    <x v="0"/>
    <s v="Jaar"/>
    <s v="Deelname aan nat- en internationale tornooien en stage spelers"/>
    <n v="0"/>
    <x v="0"/>
    <x v="7"/>
    <x v="34"/>
    <s v="Variabele kost"/>
    <s v="Ja"/>
    <m/>
    <s v="Voorstel tot schrapping"/>
    <s v="Voorstel tot schrapping"/>
    <s v="Geschrapt"/>
    <m/>
  </r>
  <r>
    <x v="0"/>
    <s v="Jaar"/>
    <s v="Trainingsgelden Elite sparring"/>
    <n v="1800"/>
    <x v="1"/>
    <x v="7"/>
    <x v="37"/>
    <s v="Inschrijving"/>
    <s v="Ja"/>
    <m/>
    <s v="OK zonder aanpassing"/>
    <s v="OK zonder aanpassing"/>
    <s v="Definitieve goedkeuring"/>
    <m/>
  </r>
  <r>
    <x v="0"/>
    <s v="Jaar"/>
    <s v="Krachtkosten Elite"/>
    <n v="-375"/>
    <x v="0"/>
    <x v="7"/>
    <x v="37"/>
    <s v="Variabele kost"/>
    <s v="Ja"/>
    <m/>
    <s v="OK zonder aanpassing"/>
    <s v="OK zonder aanpassing"/>
    <s v="Definitieve goedkeuring"/>
    <m/>
  </r>
  <r>
    <x v="1"/>
    <s v="Jaar"/>
    <s v="Marketingmateriaal"/>
    <n v="-6000"/>
    <x v="0"/>
    <x v="3"/>
    <x v="25"/>
    <s v="Variabele kost"/>
    <m/>
    <m/>
    <m/>
    <m/>
    <m/>
    <m/>
  </r>
  <r>
    <x v="1"/>
    <s v="Jaar"/>
    <s v="Winacties"/>
    <n v="-1300"/>
    <x v="0"/>
    <x v="3"/>
    <x v="25"/>
    <s v="Variabele kost"/>
    <m/>
    <m/>
    <m/>
    <m/>
    <m/>
    <m/>
  </r>
  <r>
    <x v="1"/>
    <s v="Jaar"/>
    <s v="Interne opleiding reputatiemanagement en visie/strategie communicatie"/>
    <n v="-1800"/>
    <x v="0"/>
    <x v="3"/>
    <x v="25"/>
    <s v="Variabele kost"/>
    <m/>
    <m/>
    <m/>
    <m/>
    <m/>
    <m/>
  </r>
  <r>
    <x v="1"/>
    <s v="Jaar"/>
    <s v="Aanduiden gezichten/woordvoerders"/>
    <n v="-900"/>
    <x v="0"/>
    <x v="3"/>
    <x v="25"/>
    <s v="Variabele kost"/>
    <m/>
    <m/>
    <m/>
    <m/>
    <m/>
    <m/>
  </r>
  <r>
    <x v="1"/>
    <s v="Jaar"/>
    <s v="Uitbouwen ambassadeursstrategie"/>
    <n v="-900"/>
    <x v="0"/>
    <x v="3"/>
    <x v="25"/>
    <s v="Variabele kost"/>
    <m/>
    <m/>
    <m/>
    <m/>
    <m/>
    <m/>
  </r>
  <r>
    <x v="1"/>
    <s v="Jaar"/>
    <s v="Winacties nieuwsbrief"/>
    <n v="-900"/>
    <x v="0"/>
    <x v="3"/>
    <x v="25"/>
    <s v="Variabele kost"/>
    <m/>
    <m/>
    <m/>
    <m/>
    <m/>
    <m/>
  </r>
  <r>
    <x v="1"/>
    <s v="Jaar"/>
    <s v="Professioneel beeldmateriaal aanmaak"/>
    <n v="-2500"/>
    <x v="0"/>
    <x v="3"/>
    <x v="25"/>
    <s v="Variabele kost"/>
    <m/>
    <m/>
    <m/>
    <m/>
    <m/>
    <m/>
  </r>
  <r>
    <x v="1"/>
    <s v="Jaar"/>
    <s v="PR-support voor events"/>
    <n v="-2700"/>
    <x v="0"/>
    <x v="3"/>
    <x v="25"/>
    <s v="Variabele kost"/>
    <m/>
    <m/>
    <m/>
    <m/>
    <m/>
    <m/>
  </r>
  <r>
    <x v="0"/>
    <s v="Jaar"/>
    <s v="Programma gerelateerde sportwet omkadering"/>
    <s v="?"/>
    <x v="0"/>
    <x v="7"/>
    <x v="37"/>
    <s v="Variabele kost"/>
    <s v="Ja"/>
    <m/>
    <s v="Voorstel tot schrapping"/>
    <s v="Voorstel tot schrapping"/>
    <s v="Geschrapt"/>
    <m/>
  </r>
  <r>
    <x v="0"/>
    <s v="Jaar"/>
    <s v="Physical coach"/>
    <n v="-5000"/>
    <x v="0"/>
    <x v="7"/>
    <x v="37"/>
    <s v="Variabele kost"/>
    <s v="Ja"/>
    <m/>
    <s v="OK zonder aanpassing"/>
    <s v="OK zonder aanpassing"/>
    <s v="Definitieve goedkeuring"/>
    <m/>
  </r>
  <r>
    <x v="0"/>
    <s v="Jaar"/>
    <s v="Shuttles"/>
    <n v="-5000"/>
    <x v="0"/>
    <x v="7"/>
    <x v="37"/>
    <s v="Variabele kost"/>
    <s v="Ja"/>
    <m/>
    <s v="OK zonder aanpassing"/>
    <s v="OK zonder aanpassing"/>
    <s v="Definitieve goedkeuring"/>
    <m/>
  </r>
  <r>
    <x v="0"/>
    <s v="Jaar"/>
    <s v="Zaalhuur KU Leuven Elite"/>
    <n v="-10000"/>
    <x v="0"/>
    <x v="7"/>
    <x v="37"/>
    <s v="Vaste kost"/>
    <s v="Ja"/>
    <m/>
    <s v="OK zonder aanpassing"/>
    <s v="OK zonder aanpassing"/>
    <s v="Definitieve goedkeuring"/>
    <m/>
  </r>
  <r>
    <x v="0"/>
    <s v="Jaar"/>
    <s v="Programma Elite tornooien en stages coaches"/>
    <n v="-23000"/>
    <x v="0"/>
    <x v="7"/>
    <x v="37"/>
    <s v="Variabele kost"/>
    <s v="Ja"/>
    <n v="-24550"/>
    <s v="OK mits aanpassing"/>
    <s v="OK mits aanpassing"/>
    <s v="Definitieve goedkeuring"/>
    <m/>
  </r>
  <r>
    <x v="0"/>
    <s v="Jaar"/>
    <s v="Programma Elite tornooien en stages spelers"/>
    <n v="-23500"/>
    <x v="0"/>
    <x v="7"/>
    <x v="37"/>
    <s v="Variabele kost"/>
    <s v="Ja"/>
    <n v="-25000"/>
    <s v="OK mits aanpassing"/>
    <s v="OK mits aanpassing"/>
    <s v="Definitieve goedkeuring"/>
    <m/>
  </r>
  <r>
    <x v="0"/>
    <s v="Jaar"/>
    <s v="Ondersteuning Programma-kost SV"/>
    <n v="30000"/>
    <x v="1"/>
    <x v="7"/>
    <x v="37"/>
    <s v="Variabele kost"/>
    <s v="Ja"/>
    <s v="NIEUW"/>
    <s v="OK mits aanpassing"/>
    <s v="OK mits aanpassing"/>
    <s v="Definitieve goedkeuring"/>
    <m/>
  </r>
  <r>
    <x v="2"/>
    <m/>
    <m/>
    <m/>
    <x v="2"/>
    <x v="12"/>
    <x v="47"/>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7AE7A09-7C5D-5548-BD51-BDAA8B7EADB8}" name="Draaitabel1" cacheId="1" applyNumberFormats="0" applyBorderFormats="0" applyFontFormats="0" applyPatternFormats="0" applyAlignmentFormats="0" applyWidthHeightFormats="1" dataCaption="Waarden" updatedVersion="8" minRefreshableVersion="3" useAutoFormatting="1" itemPrintTitles="1" createdVersion="8" indent="0" outline="1" outlineData="1" multipleFieldFilters="0">
  <location ref="A1:H63" firstHeaderRow="1" firstDataRow="3" firstDataCol="1"/>
  <pivotFields count="14">
    <pivotField axis="axisCol" showAll="0" sortType="ascending">
      <items count="6">
        <item h="1" m="1" x="4"/>
        <item x="1"/>
        <item x="0"/>
        <item h="1" m="1" x="3"/>
        <item h="1" x="2"/>
        <item t="default"/>
      </items>
    </pivotField>
    <pivotField showAll="0"/>
    <pivotField showAll="0"/>
    <pivotField dataField="1" showAll="0"/>
    <pivotField axis="axisCol" showAll="0">
      <items count="4">
        <item x="1"/>
        <item x="0"/>
        <item h="1" x="2"/>
        <item t="default"/>
      </items>
    </pivotField>
    <pivotField axis="axisRow" showAll="0">
      <items count="14">
        <item x="0"/>
        <item x="1"/>
        <item x="2"/>
        <item x="3"/>
        <item x="4"/>
        <item x="5"/>
        <item x="6"/>
        <item x="8"/>
        <item x="9"/>
        <item x="10"/>
        <item x="11"/>
        <item x="7"/>
        <item h="1" sd="0" x="12"/>
        <item t="default"/>
      </items>
    </pivotField>
    <pivotField axis="axisRow" showAll="0">
      <items count="69">
        <item x="0"/>
        <item x="1"/>
        <item x="2"/>
        <item x="3"/>
        <item x="4"/>
        <item m="1" x="49"/>
        <item x="6"/>
        <item x="7"/>
        <item x="8"/>
        <item x="9"/>
        <item x="10"/>
        <item x="11"/>
        <item x="12"/>
        <item x="13"/>
        <item x="14"/>
        <item x="15"/>
        <item x="16"/>
        <item x="17"/>
        <item x="18"/>
        <item x="22"/>
        <item x="23"/>
        <item x="24"/>
        <item x="26"/>
        <item x="27"/>
        <item x="28"/>
        <item x="29"/>
        <item x="30"/>
        <item m="1" x="65"/>
        <item x="31"/>
        <item x="33"/>
        <item x="34"/>
        <item x="37"/>
        <item x="35"/>
        <item x="36"/>
        <item x="38"/>
        <item x="39"/>
        <item x="40"/>
        <item x="41"/>
        <item x="43"/>
        <item x="42"/>
        <item x="45"/>
        <item x="46"/>
        <item x="44"/>
        <item x="25"/>
        <item x="47"/>
        <item x="5"/>
        <item m="1" x="53"/>
        <item m="1" x="60"/>
        <item m="1" x="54"/>
        <item m="1" x="59"/>
        <item m="1" x="56"/>
        <item x="19"/>
        <item x="21"/>
        <item x="20"/>
        <item m="1" x="50"/>
        <item m="1" x="67"/>
        <item m="1" x="52"/>
        <item m="1" x="64"/>
        <item m="1" x="57"/>
        <item m="1" x="58"/>
        <item m="1" x="51"/>
        <item m="1" x="61"/>
        <item m="1" x="55"/>
        <item m="1" x="63"/>
        <item m="1" x="62"/>
        <item m="1" x="66"/>
        <item x="32"/>
        <item m="1" x="48"/>
        <item t="default"/>
      </items>
    </pivotField>
    <pivotField showAll="0"/>
    <pivotField showAll="0"/>
    <pivotField showAll="0"/>
    <pivotField showAll="0"/>
    <pivotField showAll="0"/>
    <pivotField showAll="0"/>
    <pivotField showAll="0"/>
  </pivotFields>
  <rowFields count="2">
    <field x="5"/>
    <field x="6"/>
  </rowFields>
  <rowItems count="60">
    <i>
      <x/>
    </i>
    <i r="1">
      <x/>
    </i>
    <i r="1">
      <x v="1"/>
    </i>
    <i r="1">
      <x v="2"/>
    </i>
    <i r="1">
      <x v="3"/>
    </i>
    <i r="1">
      <x v="4"/>
    </i>
    <i r="1">
      <x v="6"/>
    </i>
    <i r="1">
      <x v="7"/>
    </i>
    <i r="1">
      <x v="8"/>
    </i>
    <i r="1">
      <x v="9"/>
    </i>
    <i r="1">
      <x v="10"/>
    </i>
    <i r="1">
      <x v="11"/>
    </i>
    <i r="1">
      <x v="12"/>
    </i>
    <i r="1">
      <x v="45"/>
    </i>
    <i>
      <x v="1"/>
    </i>
    <i r="1">
      <x v="13"/>
    </i>
    <i r="1">
      <x v="14"/>
    </i>
    <i r="1">
      <x v="15"/>
    </i>
    <i r="1">
      <x v="16"/>
    </i>
    <i r="1">
      <x v="17"/>
    </i>
    <i>
      <x v="2"/>
    </i>
    <i r="1">
      <x v="18"/>
    </i>
    <i r="1">
      <x v="19"/>
    </i>
    <i r="1">
      <x v="20"/>
    </i>
    <i r="1">
      <x v="21"/>
    </i>
    <i r="1">
      <x v="51"/>
    </i>
    <i r="1">
      <x v="52"/>
    </i>
    <i r="1">
      <x v="53"/>
    </i>
    <i>
      <x v="3"/>
    </i>
    <i r="1">
      <x v="43"/>
    </i>
    <i>
      <x v="4"/>
    </i>
    <i r="1">
      <x v="22"/>
    </i>
    <i r="1">
      <x v="23"/>
    </i>
    <i r="1">
      <x v="24"/>
    </i>
    <i>
      <x v="5"/>
    </i>
    <i r="1">
      <x v="25"/>
    </i>
    <i>
      <x v="6"/>
    </i>
    <i r="1">
      <x v="26"/>
    </i>
    <i r="1">
      <x v="28"/>
    </i>
    <i r="1">
      <x v="29"/>
    </i>
    <i r="1">
      <x v="66"/>
    </i>
    <i>
      <x v="7"/>
    </i>
    <i r="1">
      <x v="32"/>
    </i>
    <i r="1">
      <x v="33"/>
    </i>
    <i r="1">
      <x v="34"/>
    </i>
    <i r="1">
      <x v="35"/>
    </i>
    <i>
      <x v="8"/>
    </i>
    <i r="1">
      <x v="36"/>
    </i>
    <i r="1">
      <x v="37"/>
    </i>
    <i>
      <x v="9"/>
    </i>
    <i r="1">
      <x v="39"/>
    </i>
    <i>
      <x v="10"/>
    </i>
    <i r="1">
      <x v="38"/>
    </i>
    <i r="1">
      <x v="40"/>
    </i>
    <i r="1">
      <x v="41"/>
    </i>
    <i r="1">
      <x v="42"/>
    </i>
    <i>
      <x v="11"/>
    </i>
    <i r="1">
      <x v="30"/>
    </i>
    <i r="1">
      <x v="31"/>
    </i>
    <i t="grand">
      <x/>
    </i>
  </rowItems>
  <colFields count="2">
    <field x="0"/>
    <field x="4"/>
  </colFields>
  <colItems count="7">
    <i>
      <x v="1"/>
      <x/>
    </i>
    <i r="1">
      <x v="1"/>
    </i>
    <i t="default">
      <x v="1"/>
    </i>
    <i>
      <x v="2"/>
      <x/>
    </i>
    <i r="1">
      <x v="1"/>
    </i>
    <i t="default">
      <x v="2"/>
    </i>
    <i t="grand">
      <x/>
    </i>
  </colItems>
  <dataFields count="1">
    <dataField name="Som van Bedrag"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138108C-D226-422F-A481-71F54DFBEDA2}" name="Draaitabel2" cacheId="0" applyNumberFormats="0" applyBorderFormats="0" applyFontFormats="0" applyPatternFormats="0" applyAlignmentFormats="0" applyWidthHeightFormats="1" dataCaption="Waarden" updatedVersion="8" minRefreshableVersion="3" useAutoFormatting="1" itemPrintTitles="1" createdVersion="8" indent="0" outline="1" outlineData="1" multipleFieldFilters="0" chartFormat="1">
  <location ref="A3:AI66" firstHeaderRow="1" firstDataRow="4" firstDataCol="1"/>
  <pivotFields count="14">
    <pivotField axis="axisCol" showAll="0">
      <items count="4">
        <item x="1"/>
        <item m="1" x="2"/>
        <item x="0"/>
        <item t="default"/>
      </items>
    </pivotField>
    <pivotField axis="axisCol" showAll="0">
      <items count="7">
        <item x="4"/>
        <item x="0"/>
        <item x="1"/>
        <item x="2"/>
        <item x="3"/>
        <item m="1" x="5"/>
        <item t="default"/>
      </items>
    </pivotField>
    <pivotField showAll="0"/>
    <pivotField dataField="1" showAll="0"/>
    <pivotField axis="axisCol" showAll="0">
      <items count="4">
        <item x="1"/>
        <item x="0"/>
        <item x="2"/>
        <item t="default"/>
      </items>
    </pivotField>
    <pivotField axis="axisRow" showAll="0">
      <items count="14">
        <item x="0"/>
        <item x="1"/>
        <item x="2"/>
        <item x="3"/>
        <item x="4"/>
        <item x="5"/>
        <item x="6"/>
        <item x="8"/>
        <item x="9"/>
        <item x="10"/>
        <item x="11"/>
        <item x="7"/>
        <item h="1" m="1" x="12"/>
        <item t="default"/>
      </items>
    </pivotField>
    <pivotField axis="axisRow" showAll="0">
      <items count="51">
        <item x="0"/>
        <item x="1"/>
        <item x="2"/>
        <item x="3"/>
        <item x="4"/>
        <item m="1" x="49"/>
        <item x="6"/>
        <item x="7"/>
        <item x="8"/>
        <item x="9"/>
        <item x="10"/>
        <item x="11"/>
        <item x="12"/>
        <item x="13"/>
        <item x="14"/>
        <item x="15"/>
        <item x="16"/>
        <item x="17"/>
        <item x="18"/>
        <item x="22"/>
        <item x="23"/>
        <item x="24"/>
        <item x="26"/>
        <item x="27"/>
        <item x="28"/>
        <item x="29"/>
        <item x="30"/>
        <item m="1" x="48"/>
        <item x="31"/>
        <item x="33"/>
        <item x="34"/>
        <item x="37"/>
        <item x="35"/>
        <item x="36"/>
        <item x="38"/>
        <item x="39"/>
        <item x="40"/>
        <item x="41"/>
        <item x="43"/>
        <item x="42"/>
        <item x="45"/>
        <item x="46"/>
        <item x="44"/>
        <item x="25"/>
        <item m="1" x="47"/>
        <item x="5"/>
        <item x="19"/>
        <item x="20"/>
        <item x="21"/>
        <item x="32"/>
        <item t="default"/>
      </items>
    </pivotField>
    <pivotField showAll="0"/>
    <pivotField showAll="0"/>
    <pivotField showAll="0"/>
    <pivotField showAll="0"/>
    <pivotField showAll="0"/>
    <pivotField showAll="0"/>
    <pivotField showAll="0"/>
  </pivotFields>
  <rowFields count="2">
    <field x="5"/>
    <field x="6"/>
  </rowFields>
  <rowItems count="60">
    <i>
      <x/>
    </i>
    <i r="1">
      <x/>
    </i>
    <i r="1">
      <x v="1"/>
    </i>
    <i r="1">
      <x v="2"/>
    </i>
    <i r="1">
      <x v="3"/>
    </i>
    <i r="1">
      <x v="4"/>
    </i>
    <i r="1">
      <x v="6"/>
    </i>
    <i r="1">
      <x v="7"/>
    </i>
    <i r="1">
      <x v="8"/>
    </i>
    <i r="1">
      <x v="9"/>
    </i>
    <i r="1">
      <x v="10"/>
    </i>
    <i r="1">
      <x v="11"/>
    </i>
    <i r="1">
      <x v="12"/>
    </i>
    <i r="1">
      <x v="45"/>
    </i>
    <i>
      <x v="1"/>
    </i>
    <i r="1">
      <x v="13"/>
    </i>
    <i r="1">
      <x v="14"/>
    </i>
    <i r="1">
      <x v="15"/>
    </i>
    <i r="1">
      <x v="16"/>
    </i>
    <i r="1">
      <x v="17"/>
    </i>
    <i>
      <x v="2"/>
    </i>
    <i r="1">
      <x v="18"/>
    </i>
    <i r="1">
      <x v="19"/>
    </i>
    <i r="1">
      <x v="20"/>
    </i>
    <i r="1">
      <x v="21"/>
    </i>
    <i r="1">
      <x v="46"/>
    </i>
    <i r="1">
      <x v="47"/>
    </i>
    <i r="1">
      <x v="48"/>
    </i>
    <i>
      <x v="3"/>
    </i>
    <i r="1">
      <x v="43"/>
    </i>
    <i>
      <x v="4"/>
    </i>
    <i r="1">
      <x v="22"/>
    </i>
    <i r="1">
      <x v="23"/>
    </i>
    <i r="1">
      <x v="24"/>
    </i>
    <i>
      <x v="5"/>
    </i>
    <i r="1">
      <x v="25"/>
    </i>
    <i>
      <x v="6"/>
    </i>
    <i r="1">
      <x v="26"/>
    </i>
    <i r="1">
      <x v="28"/>
    </i>
    <i r="1">
      <x v="29"/>
    </i>
    <i r="1">
      <x v="49"/>
    </i>
    <i>
      <x v="7"/>
    </i>
    <i r="1">
      <x v="32"/>
    </i>
    <i r="1">
      <x v="33"/>
    </i>
    <i r="1">
      <x v="34"/>
    </i>
    <i r="1">
      <x v="35"/>
    </i>
    <i>
      <x v="8"/>
    </i>
    <i r="1">
      <x v="36"/>
    </i>
    <i r="1">
      <x v="37"/>
    </i>
    <i>
      <x v="9"/>
    </i>
    <i r="1">
      <x v="39"/>
    </i>
    <i>
      <x v="10"/>
    </i>
    <i r="1">
      <x v="38"/>
    </i>
    <i r="1">
      <x v="40"/>
    </i>
    <i r="1">
      <x v="41"/>
    </i>
    <i r="1">
      <x v="42"/>
    </i>
    <i>
      <x v="11"/>
    </i>
    <i r="1">
      <x v="30"/>
    </i>
    <i r="1">
      <x v="31"/>
    </i>
    <i t="grand">
      <x/>
    </i>
  </rowItems>
  <colFields count="3">
    <field x="0"/>
    <field x="1"/>
    <field x="4"/>
  </colFields>
  <colItems count="34">
    <i>
      <x/>
      <x/>
      <x/>
    </i>
    <i r="2">
      <x v="1"/>
    </i>
    <i t="default" r="1">
      <x/>
    </i>
    <i r="1">
      <x v="1"/>
      <x/>
    </i>
    <i r="2">
      <x v="1"/>
    </i>
    <i t="default" r="1">
      <x v="1"/>
    </i>
    <i r="1">
      <x v="2"/>
      <x/>
    </i>
    <i r="2">
      <x v="1"/>
    </i>
    <i t="default" r="1">
      <x v="2"/>
    </i>
    <i r="1">
      <x v="3"/>
      <x/>
    </i>
    <i r="2">
      <x v="1"/>
    </i>
    <i t="default" r="1">
      <x v="3"/>
    </i>
    <i r="1">
      <x v="4"/>
      <x/>
    </i>
    <i r="2">
      <x v="1"/>
    </i>
    <i t="default" r="1">
      <x v="4"/>
    </i>
    <i t="default">
      <x/>
    </i>
    <i>
      <x v="2"/>
      <x/>
      <x/>
    </i>
    <i r="2">
      <x v="1"/>
    </i>
    <i r="2">
      <x v="2"/>
    </i>
    <i t="default" r="1">
      <x/>
    </i>
    <i r="1">
      <x v="1"/>
      <x/>
    </i>
    <i r="2">
      <x v="1"/>
    </i>
    <i t="default" r="1">
      <x v="1"/>
    </i>
    <i r="1">
      <x v="2"/>
      <x/>
    </i>
    <i r="2">
      <x v="1"/>
    </i>
    <i t="default" r="1">
      <x v="2"/>
    </i>
    <i r="1">
      <x v="3"/>
      <x/>
    </i>
    <i r="2">
      <x v="1"/>
    </i>
    <i t="default" r="1">
      <x v="3"/>
    </i>
    <i r="1">
      <x v="4"/>
      <x/>
    </i>
    <i r="2">
      <x v="1"/>
    </i>
    <i t="default" r="1">
      <x v="4"/>
    </i>
    <i t="default">
      <x v="2"/>
    </i>
    <i t="grand">
      <x/>
    </i>
  </colItems>
  <dataFields count="1">
    <dataField name="Som van Bedrag" fld="3" baseField="0" baseItem="0"/>
  </dataFields>
  <chartFormats count="1">
    <chartFormat chart="0" format="6" series="1">
      <pivotArea type="data" outline="0" fieldPosition="0">
        <references count="1">
          <reference field="4294967294" count="1" selected="0">
            <x v="0"/>
          </reference>
        </references>
      </pivotArea>
    </chartFormat>
  </chartFormats>
  <pivotTableStyleInfo name="PivotStyleMedium1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A7E1680-8D4E-E142-A0C4-C3120F5EFCB5}" name="Draaitabel2" cacheId="0" applyNumberFormats="0" applyBorderFormats="0" applyFontFormats="0" applyPatternFormats="0" applyAlignmentFormats="0" applyWidthHeightFormats="1" dataCaption="Waarden" updatedVersion="8" minRefreshableVersion="3" useAutoFormatting="1" itemPrintTitles="1" createdVersion="8" indent="0" outline="1" outlineData="1" multipleFieldFilters="0" chartFormat="1">
  <location ref="A3:AI66" firstHeaderRow="1" firstDataRow="4" firstDataCol="1"/>
  <pivotFields count="14">
    <pivotField axis="axisCol" showAll="0">
      <items count="4">
        <item x="1"/>
        <item m="1" x="2"/>
        <item x="0"/>
        <item t="default"/>
      </items>
    </pivotField>
    <pivotField axis="axisCol" showAll="0">
      <items count="7">
        <item x="4"/>
        <item x="0"/>
        <item x="1"/>
        <item x="2"/>
        <item x="3"/>
        <item m="1" x="5"/>
        <item t="default"/>
      </items>
    </pivotField>
    <pivotField showAll="0"/>
    <pivotField dataField="1" showAll="0"/>
    <pivotField axis="axisCol" showAll="0">
      <items count="4">
        <item x="1"/>
        <item x="0"/>
        <item x="2"/>
        <item t="default"/>
      </items>
    </pivotField>
    <pivotField axis="axisRow" showAll="0">
      <items count="14">
        <item x="0"/>
        <item x="1"/>
        <item x="2"/>
        <item x="3"/>
        <item x="4"/>
        <item x="5"/>
        <item x="6"/>
        <item x="8"/>
        <item x="9"/>
        <item x="10"/>
        <item x="11"/>
        <item x="7"/>
        <item h="1" m="1" x="12"/>
        <item t="default"/>
      </items>
    </pivotField>
    <pivotField axis="axisRow" showAll="0">
      <items count="51">
        <item x="0"/>
        <item x="1"/>
        <item x="2"/>
        <item x="3"/>
        <item x="4"/>
        <item m="1" x="49"/>
        <item x="6"/>
        <item x="7"/>
        <item x="8"/>
        <item x="9"/>
        <item x="10"/>
        <item x="11"/>
        <item x="12"/>
        <item x="13"/>
        <item x="14"/>
        <item x="15"/>
        <item x="16"/>
        <item x="17"/>
        <item x="18"/>
        <item x="22"/>
        <item x="23"/>
        <item x="24"/>
        <item x="26"/>
        <item x="27"/>
        <item x="28"/>
        <item x="29"/>
        <item x="30"/>
        <item m="1" x="48"/>
        <item x="31"/>
        <item x="33"/>
        <item x="34"/>
        <item x="37"/>
        <item x="35"/>
        <item x="36"/>
        <item x="38"/>
        <item x="39"/>
        <item x="40"/>
        <item x="41"/>
        <item x="43"/>
        <item x="42"/>
        <item x="45"/>
        <item x="46"/>
        <item x="44"/>
        <item x="25"/>
        <item m="1" x="47"/>
        <item x="5"/>
        <item x="19"/>
        <item x="20"/>
        <item x="21"/>
        <item x="32"/>
        <item t="default"/>
      </items>
    </pivotField>
    <pivotField showAll="0"/>
    <pivotField showAll="0"/>
    <pivotField showAll="0"/>
    <pivotField showAll="0"/>
    <pivotField showAll="0"/>
    <pivotField showAll="0"/>
    <pivotField showAll="0"/>
  </pivotFields>
  <rowFields count="2">
    <field x="5"/>
    <field x="6"/>
  </rowFields>
  <rowItems count="60">
    <i>
      <x/>
    </i>
    <i r="1">
      <x/>
    </i>
    <i r="1">
      <x v="1"/>
    </i>
    <i r="1">
      <x v="2"/>
    </i>
    <i r="1">
      <x v="3"/>
    </i>
    <i r="1">
      <x v="4"/>
    </i>
    <i r="1">
      <x v="6"/>
    </i>
    <i r="1">
      <x v="7"/>
    </i>
    <i r="1">
      <x v="8"/>
    </i>
    <i r="1">
      <x v="9"/>
    </i>
    <i r="1">
      <x v="10"/>
    </i>
    <i r="1">
      <x v="11"/>
    </i>
    <i r="1">
      <x v="12"/>
    </i>
    <i r="1">
      <x v="45"/>
    </i>
    <i>
      <x v="1"/>
    </i>
    <i r="1">
      <x v="13"/>
    </i>
    <i r="1">
      <x v="14"/>
    </i>
    <i r="1">
      <x v="15"/>
    </i>
    <i r="1">
      <x v="16"/>
    </i>
    <i r="1">
      <x v="17"/>
    </i>
    <i>
      <x v="2"/>
    </i>
    <i r="1">
      <x v="18"/>
    </i>
    <i r="1">
      <x v="19"/>
    </i>
    <i r="1">
      <x v="20"/>
    </i>
    <i r="1">
      <x v="21"/>
    </i>
    <i r="1">
      <x v="46"/>
    </i>
    <i r="1">
      <x v="47"/>
    </i>
    <i r="1">
      <x v="48"/>
    </i>
    <i>
      <x v="3"/>
    </i>
    <i r="1">
      <x v="43"/>
    </i>
    <i>
      <x v="4"/>
    </i>
    <i r="1">
      <x v="22"/>
    </i>
    <i r="1">
      <x v="23"/>
    </i>
    <i r="1">
      <x v="24"/>
    </i>
    <i>
      <x v="5"/>
    </i>
    <i r="1">
      <x v="25"/>
    </i>
    <i>
      <x v="6"/>
    </i>
    <i r="1">
      <x v="26"/>
    </i>
    <i r="1">
      <x v="28"/>
    </i>
    <i r="1">
      <x v="29"/>
    </i>
    <i r="1">
      <x v="49"/>
    </i>
    <i>
      <x v="7"/>
    </i>
    <i r="1">
      <x v="32"/>
    </i>
    <i r="1">
      <x v="33"/>
    </i>
    <i r="1">
      <x v="34"/>
    </i>
    <i r="1">
      <x v="35"/>
    </i>
    <i>
      <x v="8"/>
    </i>
    <i r="1">
      <x v="36"/>
    </i>
    <i r="1">
      <x v="37"/>
    </i>
    <i>
      <x v="9"/>
    </i>
    <i r="1">
      <x v="39"/>
    </i>
    <i>
      <x v="10"/>
    </i>
    <i r="1">
      <x v="38"/>
    </i>
    <i r="1">
      <x v="40"/>
    </i>
    <i r="1">
      <x v="41"/>
    </i>
    <i r="1">
      <x v="42"/>
    </i>
    <i>
      <x v="11"/>
    </i>
    <i r="1">
      <x v="30"/>
    </i>
    <i r="1">
      <x v="31"/>
    </i>
    <i t="grand">
      <x/>
    </i>
  </rowItems>
  <colFields count="3">
    <field x="0"/>
    <field x="1"/>
    <field x="4"/>
  </colFields>
  <colItems count="34">
    <i>
      <x/>
      <x/>
      <x/>
    </i>
    <i r="2">
      <x v="1"/>
    </i>
    <i t="default" r="1">
      <x/>
    </i>
    <i r="1">
      <x v="1"/>
      <x/>
    </i>
    <i r="2">
      <x v="1"/>
    </i>
    <i t="default" r="1">
      <x v="1"/>
    </i>
    <i r="1">
      <x v="2"/>
      <x/>
    </i>
    <i r="2">
      <x v="1"/>
    </i>
    <i t="default" r="1">
      <x v="2"/>
    </i>
    <i r="1">
      <x v="3"/>
      <x/>
    </i>
    <i r="2">
      <x v="1"/>
    </i>
    <i t="default" r="1">
      <x v="3"/>
    </i>
    <i r="1">
      <x v="4"/>
      <x/>
    </i>
    <i r="2">
      <x v="1"/>
    </i>
    <i t="default" r="1">
      <x v="4"/>
    </i>
    <i t="default">
      <x/>
    </i>
    <i>
      <x v="2"/>
      <x/>
      <x/>
    </i>
    <i r="2">
      <x v="1"/>
    </i>
    <i r="2">
      <x v="2"/>
    </i>
    <i t="default" r="1">
      <x/>
    </i>
    <i r="1">
      <x v="1"/>
      <x/>
    </i>
    <i r="2">
      <x v="1"/>
    </i>
    <i t="default" r="1">
      <x v="1"/>
    </i>
    <i r="1">
      <x v="2"/>
      <x/>
    </i>
    <i r="2">
      <x v="1"/>
    </i>
    <i t="default" r="1">
      <x v="2"/>
    </i>
    <i r="1">
      <x v="3"/>
      <x/>
    </i>
    <i r="2">
      <x v="1"/>
    </i>
    <i t="default" r="1">
      <x v="3"/>
    </i>
    <i r="1">
      <x v="4"/>
      <x/>
    </i>
    <i r="2">
      <x v="1"/>
    </i>
    <i t="default" r="1">
      <x v="4"/>
    </i>
    <i t="default">
      <x v="2"/>
    </i>
    <i t="grand">
      <x/>
    </i>
  </colItems>
  <dataFields count="1">
    <dataField name="Som van Bedrag" fld="3" baseField="0" baseItem="0"/>
  </dataFields>
  <chartFormats count="1">
    <chartFormat chart="0" format="6" series="1">
      <pivotArea type="data" outline="0" fieldPosition="0">
        <references count="1">
          <reference field="4294967294" count="1" selected="0">
            <x v="0"/>
          </reference>
        </references>
      </pivotArea>
    </chartFormat>
  </chartFormats>
  <pivotTableStyleInfo name="PivotStyleMedium1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75875D-6518-1B43-8212-C096532F9609}" name="Tabel1" displayName="Tabel1" ref="A1:N745" totalsRowShown="0">
  <autoFilter ref="A1:N745" xr:uid="{DF75875D-6518-1B43-8212-C096532F9609}">
    <filterColumn colId="0">
      <filters>
        <filter val="2026"/>
      </filters>
    </filterColumn>
  </autoFilter>
  <sortState xmlns:xlrd2="http://schemas.microsoft.com/office/spreadsheetml/2017/richdata2" ref="A2:N745">
    <sortCondition ref="M1:M745"/>
  </sortState>
  <tableColumns count="14">
    <tableColumn id="1" xr3:uid="{F0FC3CA8-78E9-1846-9100-F8B84197E2E9}" name="Jaar"/>
    <tableColumn id="2" xr3:uid="{23287FA4-41C7-E049-BBF3-71C892E01C01}" name="Q"/>
    <tableColumn id="3" xr3:uid="{2E044B9D-5DC1-C34C-980B-217836487C93}" name="Omschrijving"/>
    <tableColumn id="15" xr3:uid="{5010207B-01AC-D34F-BD86-6C7AB056E63B}" name="Bedrag" dataDxfId="0"/>
    <tableColumn id="4" xr3:uid="{D9C186F1-CDA4-304D-A634-E4606CBF1BEC}" name="In/Out"/>
    <tableColumn id="6" xr3:uid="{01E68867-2AEC-A24F-8D79-449B5663F627}" name="Niv #1"/>
    <tableColumn id="7" xr3:uid="{663B80E8-0F83-1C41-B9F1-F6D1B0222802}" name="Niv #2"/>
    <tableColumn id="8" xr3:uid="{BECA98FC-798B-1048-8923-1750568CB462}" name="Soort boeking"/>
    <tableColumn id="9" xr3:uid="{F162014F-6BC7-C246-BA5C-C28A456E00F8}" name="Beleidsplan"/>
    <tableColumn id="11" xr3:uid="{81D03728-9473-C949-A441-3F77E1A37FF8}" name="Kolom1"/>
    <tableColumn id="12" xr3:uid="{82709FE2-39A1-A34F-AA68-F59782FC86C2}" name="Feedback FinCom"/>
    <tableColumn id="13" xr3:uid="{D7BAAB8F-939B-4A46-8A1E-672DBF2BF710}" name="Feedback BO"/>
    <tableColumn id="14" xr3:uid="{3C267182-B876-7A4E-9B2E-6BEF917D6FE6}" name="Goedkeuring"/>
    <tableColumn id="10" xr3:uid="{D2364606-C813-734F-96E6-88F847DDFE36}" name="Prioriteit"/>
  </tableColumns>
  <tableStyleInfo name="TableStyleMedium7"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77392-D2FA-5A45-843C-81188B4E4004}">
  <dimension ref="A1:O745"/>
  <sheetViews>
    <sheetView tabSelected="1" zoomScaleNormal="100" workbookViewId="0">
      <pane ySplit="1" topLeftCell="A135" activePane="bottomLeft" state="frozen"/>
      <selection pane="bottomLeft" activeCell="D1" sqref="D1:D1048576"/>
    </sheetView>
  </sheetViews>
  <sheetFormatPr defaultColWidth="11.08203125" defaultRowHeight="15.5" x14ac:dyDescent="0.35"/>
  <cols>
    <col min="1" max="1" width="7" bestFit="1" customWidth="1"/>
    <col min="2" max="2" width="5.33203125" bestFit="1" customWidth="1"/>
    <col min="3" max="3" width="71.83203125" customWidth="1"/>
    <col min="4" max="4" width="15.08203125" style="44" customWidth="1"/>
    <col min="5" max="5" width="9.58203125" bestFit="1" customWidth="1"/>
    <col min="6" max="6" width="20.58203125" bestFit="1" customWidth="1"/>
    <col min="7" max="7" width="9" bestFit="1" customWidth="1"/>
    <col min="8" max="8" width="15" bestFit="1" customWidth="1"/>
    <col min="9" max="9" width="13.08203125" bestFit="1" customWidth="1"/>
    <col min="10" max="10" width="41.5" customWidth="1"/>
    <col min="11" max="11" width="35.83203125" bestFit="1" customWidth="1"/>
    <col min="12" max="12" width="19.58203125" bestFit="1" customWidth="1"/>
    <col min="13" max="13" width="20.08203125" bestFit="1" customWidth="1"/>
    <col min="14" max="14" width="10.83203125" bestFit="1" customWidth="1"/>
    <col min="15" max="15" width="11.83203125" bestFit="1" customWidth="1"/>
  </cols>
  <sheetData>
    <row r="1" spans="1:15" x14ac:dyDescent="0.35">
      <c r="A1" t="s">
        <v>0</v>
      </c>
      <c r="B1" t="s">
        <v>1</v>
      </c>
      <c r="C1" t="s">
        <v>2</v>
      </c>
      <c r="D1" s="44" t="s">
        <v>3</v>
      </c>
      <c r="E1" t="s">
        <v>4</v>
      </c>
      <c r="F1" t="s">
        <v>5</v>
      </c>
      <c r="G1" t="s">
        <v>6</v>
      </c>
      <c r="H1" t="s">
        <v>7</v>
      </c>
      <c r="I1" t="s">
        <v>8</v>
      </c>
      <c r="J1" t="s">
        <v>590</v>
      </c>
      <c r="K1" s="9" t="s">
        <v>10</v>
      </c>
      <c r="L1" s="9" t="s">
        <v>11</v>
      </c>
      <c r="M1" s="9" t="s">
        <v>12</v>
      </c>
      <c r="N1" s="9" t="s">
        <v>13</v>
      </c>
    </row>
    <row r="2" spans="1:15" x14ac:dyDescent="0.35">
      <c r="A2" s="53">
        <v>2026</v>
      </c>
      <c r="B2" s="53" t="s">
        <v>14</v>
      </c>
      <c r="C2" s="53" t="s">
        <v>15</v>
      </c>
      <c r="D2" s="60">
        <v>-13000</v>
      </c>
      <c r="E2" s="53" t="s">
        <v>16</v>
      </c>
      <c r="F2" s="53" t="s">
        <v>17</v>
      </c>
      <c r="G2" s="53" t="s">
        <v>18</v>
      </c>
      <c r="H2" s="53" t="s">
        <v>19</v>
      </c>
      <c r="I2" s="53" t="s">
        <v>20</v>
      </c>
      <c r="J2" s="64"/>
      <c r="K2" t="s">
        <v>21</v>
      </c>
      <c r="L2" t="s">
        <v>21</v>
      </c>
      <c r="M2" t="s">
        <v>22</v>
      </c>
      <c r="O2" s="44"/>
    </row>
    <row r="3" spans="1:15" x14ac:dyDescent="0.35">
      <c r="A3">
        <v>2026</v>
      </c>
      <c r="B3" t="s">
        <v>23</v>
      </c>
      <c r="C3" t="s">
        <v>15</v>
      </c>
      <c r="D3" s="60">
        <v>-14000</v>
      </c>
      <c r="E3" t="s">
        <v>16</v>
      </c>
      <c r="F3" t="s">
        <v>17</v>
      </c>
      <c r="G3" t="s">
        <v>18</v>
      </c>
      <c r="H3" t="s">
        <v>19</v>
      </c>
      <c r="I3" t="s">
        <v>20</v>
      </c>
      <c r="K3" t="s">
        <v>21</v>
      </c>
      <c r="L3" t="s">
        <v>21</v>
      </c>
      <c r="M3" t="s">
        <v>22</v>
      </c>
      <c r="O3" s="101"/>
    </row>
    <row r="4" spans="1:15" x14ac:dyDescent="0.35">
      <c r="A4" s="53">
        <v>2026</v>
      </c>
      <c r="B4" s="53" t="s">
        <v>24</v>
      </c>
      <c r="C4" s="53" t="s">
        <v>15</v>
      </c>
      <c r="D4" s="60">
        <v>-14500</v>
      </c>
      <c r="E4" s="53" t="s">
        <v>16</v>
      </c>
      <c r="F4" s="53" t="s">
        <v>17</v>
      </c>
      <c r="G4" s="53" t="s">
        <v>18</v>
      </c>
      <c r="H4" s="53" t="s">
        <v>19</v>
      </c>
      <c r="I4" s="53" t="s">
        <v>20</v>
      </c>
      <c r="J4" s="53"/>
      <c r="K4" t="s">
        <v>21</v>
      </c>
      <c r="L4" t="s">
        <v>21</v>
      </c>
      <c r="M4" t="s">
        <v>22</v>
      </c>
    </row>
    <row r="5" spans="1:15" x14ac:dyDescent="0.35">
      <c r="A5">
        <v>2026</v>
      </c>
      <c r="B5" t="s">
        <v>25</v>
      </c>
      <c r="C5" t="s">
        <v>15</v>
      </c>
      <c r="D5" s="60">
        <v>-14500</v>
      </c>
      <c r="E5" t="s">
        <v>16</v>
      </c>
      <c r="F5" t="s">
        <v>17</v>
      </c>
      <c r="G5" t="s">
        <v>18</v>
      </c>
      <c r="H5" t="s">
        <v>19</v>
      </c>
      <c r="I5" t="s">
        <v>20</v>
      </c>
      <c r="K5" t="s">
        <v>21</v>
      </c>
      <c r="L5" t="s">
        <v>21</v>
      </c>
      <c r="M5" t="s">
        <v>22</v>
      </c>
    </row>
    <row r="6" spans="1:15" hidden="1" x14ac:dyDescent="0.35">
      <c r="A6">
        <v>2025</v>
      </c>
      <c r="B6" t="s">
        <v>14</v>
      </c>
      <c r="C6" t="s">
        <v>15</v>
      </c>
      <c r="D6" s="44">
        <v>-7500</v>
      </c>
      <c r="E6" t="s">
        <v>16</v>
      </c>
      <c r="F6" t="s">
        <v>17</v>
      </c>
      <c r="G6" t="s">
        <v>18</v>
      </c>
      <c r="H6" t="s">
        <v>19</v>
      </c>
    </row>
    <row r="7" spans="1:15" hidden="1" x14ac:dyDescent="0.35">
      <c r="A7">
        <v>2025</v>
      </c>
      <c r="B7" t="s">
        <v>23</v>
      </c>
      <c r="C7" t="s">
        <v>15</v>
      </c>
      <c r="D7" s="44">
        <v>-7500</v>
      </c>
      <c r="E7" t="s">
        <v>16</v>
      </c>
      <c r="F7" t="s">
        <v>17</v>
      </c>
      <c r="G7" t="s">
        <v>18</v>
      </c>
      <c r="H7" t="s">
        <v>19</v>
      </c>
    </row>
    <row r="8" spans="1:15" hidden="1" x14ac:dyDescent="0.35">
      <c r="A8">
        <v>2025</v>
      </c>
      <c r="B8" t="s">
        <v>24</v>
      </c>
      <c r="C8" t="s">
        <v>15</v>
      </c>
      <c r="D8" s="44">
        <v>-7500</v>
      </c>
      <c r="E8" t="s">
        <v>16</v>
      </c>
      <c r="F8" t="s">
        <v>17</v>
      </c>
      <c r="G8" t="s">
        <v>18</v>
      </c>
      <c r="H8" t="s">
        <v>19</v>
      </c>
    </row>
    <row r="9" spans="1:15" hidden="1" x14ac:dyDescent="0.35">
      <c r="A9">
        <v>2025</v>
      </c>
      <c r="B9" t="s">
        <v>25</v>
      </c>
      <c r="C9" t="s">
        <v>15</v>
      </c>
      <c r="D9" s="44">
        <v>-7300</v>
      </c>
      <c r="E9" t="s">
        <v>16</v>
      </c>
      <c r="F9" t="s">
        <v>17</v>
      </c>
      <c r="G9" t="s">
        <v>18</v>
      </c>
      <c r="H9" t="s">
        <v>19</v>
      </c>
    </row>
    <row r="10" spans="1:15" hidden="1" x14ac:dyDescent="0.35">
      <c r="A10">
        <v>2025</v>
      </c>
      <c r="B10" t="s">
        <v>0</v>
      </c>
      <c r="C10" t="s">
        <v>26</v>
      </c>
      <c r="D10" s="44">
        <v>0</v>
      </c>
      <c r="E10" t="s">
        <v>16</v>
      </c>
      <c r="F10" t="s">
        <v>17</v>
      </c>
      <c r="G10" t="s">
        <v>18</v>
      </c>
      <c r="H10" t="s">
        <v>19</v>
      </c>
    </row>
    <row r="11" spans="1:15" x14ac:dyDescent="0.35">
      <c r="A11" s="53">
        <v>2026</v>
      </c>
      <c r="B11" s="53" t="s">
        <v>14</v>
      </c>
      <c r="C11" s="53" t="s">
        <v>27</v>
      </c>
      <c r="D11" s="62">
        <v>-800</v>
      </c>
      <c r="E11" s="53" t="s">
        <v>16</v>
      </c>
      <c r="F11" s="53" t="s">
        <v>17</v>
      </c>
      <c r="G11" s="53" t="s">
        <v>28</v>
      </c>
      <c r="H11" s="53" t="s">
        <v>29</v>
      </c>
      <c r="I11" s="53" t="s">
        <v>20</v>
      </c>
      <c r="J11" s="64"/>
      <c r="K11" t="s">
        <v>30</v>
      </c>
      <c r="L11" t="s">
        <v>30</v>
      </c>
      <c r="M11" t="s">
        <v>22</v>
      </c>
    </row>
    <row r="12" spans="1:15" x14ac:dyDescent="0.35">
      <c r="A12">
        <v>2026</v>
      </c>
      <c r="B12" t="s">
        <v>23</v>
      </c>
      <c r="C12" t="s">
        <v>27</v>
      </c>
      <c r="D12" s="44">
        <v>-800</v>
      </c>
      <c r="E12" t="s">
        <v>16</v>
      </c>
      <c r="F12" t="s">
        <v>17</v>
      </c>
      <c r="G12" t="s">
        <v>28</v>
      </c>
      <c r="H12" t="s">
        <v>29</v>
      </c>
      <c r="I12" t="s">
        <v>20</v>
      </c>
      <c r="K12" t="s">
        <v>30</v>
      </c>
      <c r="L12" t="s">
        <v>30</v>
      </c>
      <c r="M12" t="s">
        <v>22</v>
      </c>
    </row>
    <row r="13" spans="1:15" x14ac:dyDescent="0.35">
      <c r="A13" s="53">
        <v>2026</v>
      </c>
      <c r="B13" s="53" t="s">
        <v>24</v>
      </c>
      <c r="C13" s="53" t="s">
        <v>27</v>
      </c>
      <c r="D13" s="62">
        <v>-1000</v>
      </c>
      <c r="E13" s="53" t="s">
        <v>16</v>
      </c>
      <c r="F13" s="53" t="s">
        <v>17</v>
      </c>
      <c r="G13" s="53" t="s">
        <v>28</v>
      </c>
      <c r="H13" s="53" t="s">
        <v>29</v>
      </c>
      <c r="I13" s="53" t="s">
        <v>20</v>
      </c>
      <c r="J13" s="53"/>
      <c r="K13" t="s">
        <v>30</v>
      </c>
      <c r="L13" t="s">
        <v>30</v>
      </c>
      <c r="M13" t="s">
        <v>22</v>
      </c>
    </row>
    <row r="14" spans="1:15" x14ac:dyDescent="0.35">
      <c r="A14">
        <v>2026</v>
      </c>
      <c r="B14" t="s">
        <v>25</v>
      </c>
      <c r="C14" t="s">
        <v>27</v>
      </c>
      <c r="D14" s="44">
        <v>-1000</v>
      </c>
      <c r="E14" t="s">
        <v>16</v>
      </c>
      <c r="F14" t="s">
        <v>17</v>
      </c>
      <c r="G14" t="s">
        <v>28</v>
      </c>
      <c r="H14" t="s">
        <v>29</v>
      </c>
      <c r="I14" t="s">
        <v>20</v>
      </c>
      <c r="K14" t="s">
        <v>30</v>
      </c>
      <c r="L14" t="s">
        <v>30</v>
      </c>
      <c r="M14" t="s">
        <v>22</v>
      </c>
    </row>
    <row r="15" spans="1:15" x14ac:dyDescent="0.35">
      <c r="A15" s="53">
        <v>2026</v>
      </c>
      <c r="B15" s="53" t="s">
        <v>31</v>
      </c>
      <c r="C15" s="53" t="s">
        <v>32</v>
      </c>
      <c r="D15" s="62">
        <v>-2500</v>
      </c>
      <c r="E15" s="53" t="s">
        <v>16</v>
      </c>
      <c r="F15" s="53" t="s">
        <v>17</v>
      </c>
      <c r="G15" s="53" t="s">
        <v>28</v>
      </c>
      <c r="H15" s="53" t="s">
        <v>29</v>
      </c>
      <c r="I15" s="53" t="s">
        <v>20</v>
      </c>
      <c r="J15" s="64"/>
      <c r="K15" t="s">
        <v>30</v>
      </c>
      <c r="L15" t="s">
        <v>30</v>
      </c>
      <c r="M15" t="s">
        <v>22</v>
      </c>
    </row>
    <row r="16" spans="1:15" x14ac:dyDescent="0.35">
      <c r="A16">
        <v>2026</v>
      </c>
      <c r="B16" t="s">
        <v>23</v>
      </c>
      <c r="C16" t="s">
        <v>33</v>
      </c>
      <c r="D16" s="44">
        <v>-2500</v>
      </c>
      <c r="E16" t="s">
        <v>16</v>
      </c>
      <c r="F16" t="s">
        <v>17</v>
      </c>
      <c r="G16" t="s">
        <v>28</v>
      </c>
      <c r="H16" t="s">
        <v>29</v>
      </c>
      <c r="I16" t="s">
        <v>20</v>
      </c>
      <c r="J16" s="65"/>
      <c r="K16" t="s">
        <v>30</v>
      </c>
      <c r="L16" t="s">
        <v>30</v>
      </c>
      <c r="M16" t="s">
        <v>22</v>
      </c>
    </row>
    <row r="17" spans="1:13" x14ac:dyDescent="0.35">
      <c r="A17" s="53">
        <v>2026</v>
      </c>
      <c r="B17" s="53" t="s">
        <v>31</v>
      </c>
      <c r="C17" s="53" t="s">
        <v>34</v>
      </c>
      <c r="D17" s="62">
        <v>0</v>
      </c>
      <c r="E17" s="53" t="s">
        <v>16</v>
      </c>
      <c r="F17" s="53" t="s">
        <v>17</v>
      </c>
      <c r="G17" s="53" t="s">
        <v>28</v>
      </c>
      <c r="H17" s="53" t="s">
        <v>29</v>
      </c>
      <c r="I17" s="53" t="s">
        <v>20</v>
      </c>
      <c r="J17" s="64"/>
      <c r="K17" t="s">
        <v>35</v>
      </c>
      <c r="L17" t="s">
        <v>35</v>
      </c>
      <c r="M17" t="s">
        <v>36</v>
      </c>
    </row>
    <row r="18" spans="1:13" x14ac:dyDescent="0.35">
      <c r="A18">
        <v>2026</v>
      </c>
      <c r="B18" t="s">
        <v>31</v>
      </c>
      <c r="C18" t="s">
        <v>37</v>
      </c>
      <c r="D18" s="44">
        <v>0</v>
      </c>
      <c r="E18" t="s">
        <v>16</v>
      </c>
      <c r="F18" t="s">
        <v>17</v>
      </c>
      <c r="G18" t="s">
        <v>28</v>
      </c>
      <c r="H18" t="s">
        <v>29</v>
      </c>
      <c r="I18" t="s">
        <v>20</v>
      </c>
      <c r="J18" s="65"/>
      <c r="K18" t="s">
        <v>35</v>
      </c>
      <c r="L18" t="s">
        <v>35</v>
      </c>
      <c r="M18" t="s">
        <v>36</v>
      </c>
    </row>
    <row r="19" spans="1:13" ht="46.5" x14ac:dyDescent="0.35">
      <c r="A19" s="54">
        <v>2026</v>
      </c>
      <c r="B19" s="57" t="s">
        <v>31</v>
      </c>
      <c r="C19" s="59" t="s">
        <v>38</v>
      </c>
      <c r="D19" s="61">
        <v>0</v>
      </c>
      <c r="E19" s="57" t="s">
        <v>16</v>
      </c>
      <c r="F19" s="57" t="s">
        <v>17</v>
      </c>
      <c r="G19" s="57" t="s">
        <v>28</v>
      </c>
      <c r="H19" s="57" t="s">
        <v>29</v>
      </c>
      <c r="I19" s="53" t="s">
        <v>20</v>
      </c>
      <c r="J19" s="64"/>
      <c r="K19" t="s">
        <v>35</v>
      </c>
      <c r="L19" t="s">
        <v>35</v>
      </c>
      <c r="M19" t="s">
        <v>36</v>
      </c>
    </row>
    <row r="20" spans="1:13" hidden="1" x14ac:dyDescent="0.35">
      <c r="A20" s="37">
        <v>2025</v>
      </c>
      <c r="B20" s="38" t="s">
        <v>14</v>
      </c>
      <c r="C20" s="38" t="s">
        <v>27</v>
      </c>
      <c r="D20" s="45">
        <v>-800</v>
      </c>
      <c r="E20" s="38" t="s">
        <v>16</v>
      </c>
      <c r="F20" s="38" t="s">
        <v>17</v>
      </c>
      <c r="G20" s="38" t="s">
        <v>28</v>
      </c>
      <c r="H20" s="38" t="s">
        <v>29</v>
      </c>
    </row>
    <row r="21" spans="1:13" hidden="1" x14ac:dyDescent="0.35">
      <c r="A21" s="37">
        <v>2025</v>
      </c>
      <c r="B21" s="38" t="s">
        <v>23</v>
      </c>
      <c r="C21" s="38" t="s">
        <v>27</v>
      </c>
      <c r="D21" s="45">
        <v>-800</v>
      </c>
      <c r="E21" s="38" t="s">
        <v>16</v>
      </c>
      <c r="F21" s="38" t="s">
        <v>17</v>
      </c>
      <c r="G21" s="38" t="s">
        <v>28</v>
      </c>
      <c r="H21" s="38" t="s">
        <v>29</v>
      </c>
    </row>
    <row r="22" spans="1:13" hidden="1" x14ac:dyDescent="0.35">
      <c r="A22" s="37">
        <v>2025</v>
      </c>
      <c r="B22" s="38" t="s">
        <v>24</v>
      </c>
      <c r="C22" s="38" t="s">
        <v>27</v>
      </c>
      <c r="D22" s="45">
        <v>-1000</v>
      </c>
      <c r="E22" s="38" t="s">
        <v>16</v>
      </c>
      <c r="F22" s="38" t="s">
        <v>17</v>
      </c>
      <c r="G22" s="38" t="s">
        <v>28</v>
      </c>
      <c r="H22" s="38" t="s">
        <v>29</v>
      </c>
    </row>
    <row r="23" spans="1:13" hidden="1" x14ac:dyDescent="0.35">
      <c r="A23" s="37">
        <v>2025</v>
      </c>
      <c r="B23" s="38" t="s">
        <v>25</v>
      </c>
      <c r="C23" s="38" t="s">
        <v>27</v>
      </c>
      <c r="D23" s="45">
        <v>-1000</v>
      </c>
      <c r="E23" s="38" t="s">
        <v>16</v>
      </c>
      <c r="F23" s="38" t="s">
        <v>17</v>
      </c>
      <c r="G23" s="38" t="s">
        <v>28</v>
      </c>
      <c r="H23" s="38" t="s">
        <v>29</v>
      </c>
    </row>
    <row r="24" spans="1:13" hidden="1" x14ac:dyDescent="0.35">
      <c r="A24" s="37">
        <v>2025</v>
      </c>
      <c r="B24" s="38" t="s">
        <v>31</v>
      </c>
      <c r="C24" s="38" t="s">
        <v>32</v>
      </c>
      <c r="D24" s="45">
        <v>-2500</v>
      </c>
      <c r="E24" s="38" t="s">
        <v>16</v>
      </c>
      <c r="F24" s="38" t="s">
        <v>17</v>
      </c>
      <c r="G24" s="38" t="s">
        <v>28</v>
      </c>
      <c r="H24" s="38" t="s">
        <v>29</v>
      </c>
    </row>
    <row r="25" spans="1:13" hidden="1" x14ac:dyDescent="0.35">
      <c r="A25" s="37">
        <v>2025</v>
      </c>
      <c r="B25" s="38" t="s">
        <v>23</v>
      </c>
      <c r="C25" s="38" t="s">
        <v>33</v>
      </c>
      <c r="D25" s="45">
        <v>-2500</v>
      </c>
      <c r="E25" s="38" t="s">
        <v>16</v>
      </c>
      <c r="F25" s="38" t="s">
        <v>17</v>
      </c>
      <c r="G25" s="38" t="s">
        <v>28</v>
      </c>
      <c r="H25" s="38" t="s">
        <v>29</v>
      </c>
    </row>
    <row r="26" spans="1:13" hidden="1" x14ac:dyDescent="0.35">
      <c r="A26" s="37">
        <v>2025</v>
      </c>
      <c r="B26" s="38" t="s">
        <v>31</v>
      </c>
      <c r="C26" s="38" t="s">
        <v>34</v>
      </c>
      <c r="D26" s="45">
        <v>-1000</v>
      </c>
      <c r="E26" s="38" t="s">
        <v>16</v>
      </c>
      <c r="F26" s="38" t="s">
        <v>17</v>
      </c>
      <c r="G26" s="38" t="s">
        <v>28</v>
      </c>
      <c r="H26" s="38" t="s">
        <v>29</v>
      </c>
    </row>
    <row r="27" spans="1:13" hidden="1" x14ac:dyDescent="0.35">
      <c r="A27" s="37">
        <v>2025</v>
      </c>
      <c r="B27" s="38" t="s">
        <v>31</v>
      </c>
      <c r="C27" s="38" t="s">
        <v>37</v>
      </c>
      <c r="D27" s="45">
        <v>-500</v>
      </c>
      <c r="E27" s="38" t="s">
        <v>16</v>
      </c>
      <c r="F27" s="38" t="s">
        <v>17</v>
      </c>
      <c r="G27" s="38" t="s">
        <v>28</v>
      </c>
      <c r="H27" s="38" t="s">
        <v>29</v>
      </c>
    </row>
    <row r="28" spans="1:13" hidden="1" x14ac:dyDescent="0.35">
      <c r="A28" s="37">
        <v>2025</v>
      </c>
      <c r="B28" s="38" t="s">
        <v>31</v>
      </c>
      <c r="C28" s="38" t="s">
        <v>39</v>
      </c>
      <c r="D28" s="45">
        <v>-1500</v>
      </c>
      <c r="E28" s="38" t="s">
        <v>16</v>
      </c>
      <c r="F28" s="38" t="s">
        <v>17</v>
      </c>
      <c r="G28" s="38" t="s">
        <v>28</v>
      </c>
      <c r="H28" s="38" t="s">
        <v>29</v>
      </c>
    </row>
    <row r="29" spans="1:13" hidden="1" x14ac:dyDescent="0.35">
      <c r="A29" s="37">
        <v>2025</v>
      </c>
      <c r="B29" s="38" t="s">
        <v>31</v>
      </c>
      <c r="C29" s="38" t="s">
        <v>37</v>
      </c>
      <c r="D29" s="45">
        <v>-500</v>
      </c>
      <c r="E29" s="38" t="s">
        <v>16</v>
      </c>
      <c r="F29" s="38" t="s">
        <v>17</v>
      </c>
      <c r="G29" s="38" t="s">
        <v>28</v>
      </c>
      <c r="H29" s="38" t="s">
        <v>29</v>
      </c>
    </row>
    <row r="30" spans="1:13" hidden="1" x14ac:dyDescent="0.35">
      <c r="A30" s="37">
        <v>2025</v>
      </c>
      <c r="B30" s="38" t="s">
        <v>31</v>
      </c>
      <c r="C30" s="38" t="s">
        <v>40</v>
      </c>
      <c r="D30" s="45">
        <v>0</v>
      </c>
      <c r="E30" s="38" t="s">
        <v>16</v>
      </c>
      <c r="F30" s="38" t="s">
        <v>17</v>
      </c>
      <c r="G30" s="38" t="s">
        <v>28</v>
      </c>
      <c r="H30" s="38"/>
    </row>
    <row r="31" spans="1:13" x14ac:dyDescent="0.35">
      <c r="A31" s="54">
        <v>2026</v>
      </c>
      <c r="B31" s="57" t="s">
        <v>14</v>
      </c>
      <c r="C31" s="57" t="s">
        <v>41</v>
      </c>
      <c r="D31" s="61">
        <f>32.42*4552+13.74*10840+13.72*7082+5*22474+2*22474-0.48</f>
        <v>551000</v>
      </c>
      <c r="E31" s="57" t="s">
        <v>42</v>
      </c>
      <c r="F31" s="57" t="s">
        <v>17</v>
      </c>
      <c r="G31" s="57" t="s">
        <v>43</v>
      </c>
      <c r="H31" s="57" t="s">
        <v>44</v>
      </c>
      <c r="I31" s="53" t="s">
        <v>20</v>
      </c>
      <c r="J31" s="64"/>
      <c r="K31" t="s">
        <v>30</v>
      </c>
      <c r="L31" t="s">
        <v>30</v>
      </c>
      <c r="M31" t="s">
        <v>22</v>
      </c>
    </row>
    <row r="32" spans="1:13" x14ac:dyDescent="0.35">
      <c r="A32" s="37">
        <v>2026</v>
      </c>
      <c r="B32" s="38" t="s">
        <v>14</v>
      </c>
      <c r="C32" s="38" t="s">
        <v>45</v>
      </c>
      <c r="D32" s="45">
        <v>49734</v>
      </c>
      <c r="E32" s="38" t="s">
        <v>42</v>
      </c>
      <c r="F32" s="38" t="s">
        <v>17</v>
      </c>
      <c r="G32" s="38" t="s">
        <v>43</v>
      </c>
      <c r="H32" s="38" t="s">
        <v>44</v>
      </c>
      <c r="I32" t="s">
        <v>20</v>
      </c>
      <c r="J32" s="65"/>
      <c r="K32" t="s">
        <v>30</v>
      </c>
      <c r="L32" t="s">
        <v>30</v>
      </c>
      <c r="M32" t="s">
        <v>22</v>
      </c>
    </row>
    <row r="33" spans="1:13" hidden="1" x14ac:dyDescent="0.35">
      <c r="A33" s="37">
        <v>2025</v>
      </c>
      <c r="B33" s="38" t="s">
        <v>14</v>
      </c>
      <c r="C33" s="38" t="s">
        <v>41</v>
      </c>
      <c r="D33" s="45">
        <v>530000</v>
      </c>
      <c r="E33" s="38" t="s">
        <v>42</v>
      </c>
      <c r="F33" s="38" t="s">
        <v>17</v>
      </c>
      <c r="G33" s="38" t="s">
        <v>43</v>
      </c>
      <c r="H33" s="38" t="s">
        <v>44</v>
      </c>
    </row>
    <row r="34" spans="1:13" hidden="1" x14ac:dyDescent="0.35">
      <c r="A34" s="37">
        <v>2025</v>
      </c>
      <c r="B34" s="38" t="s">
        <v>14</v>
      </c>
      <c r="C34" s="38" t="s">
        <v>45</v>
      </c>
      <c r="D34" s="45">
        <v>50000</v>
      </c>
      <c r="E34" s="38" t="s">
        <v>42</v>
      </c>
      <c r="F34" s="38" t="s">
        <v>17</v>
      </c>
      <c r="G34" s="38" t="s">
        <v>43</v>
      </c>
      <c r="H34" s="38" t="s">
        <v>44</v>
      </c>
    </row>
    <row r="35" spans="1:13" x14ac:dyDescent="0.35">
      <c r="A35" s="54">
        <v>2026</v>
      </c>
      <c r="B35" s="57" t="s">
        <v>31</v>
      </c>
      <c r="C35" s="57" t="s">
        <v>46</v>
      </c>
      <c r="D35" s="61">
        <v>-1200</v>
      </c>
      <c r="E35" s="57" t="s">
        <v>16</v>
      </c>
      <c r="F35" s="57" t="s">
        <v>17</v>
      </c>
      <c r="G35" s="57" t="s">
        <v>47</v>
      </c>
      <c r="H35" s="57" t="s">
        <v>29</v>
      </c>
      <c r="I35" s="53" t="s">
        <v>20</v>
      </c>
      <c r="J35" s="64"/>
      <c r="K35" t="s">
        <v>30</v>
      </c>
      <c r="L35" t="s">
        <v>30</v>
      </c>
      <c r="M35" t="s">
        <v>22</v>
      </c>
    </row>
    <row r="36" spans="1:13" x14ac:dyDescent="0.35">
      <c r="A36" s="54">
        <v>2026</v>
      </c>
      <c r="B36" s="57" t="s">
        <v>14</v>
      </c>
      <c r="C36" s="57" t="s">
        <v>48</v>
      </c>
      <c r="D36" s="61">
        <v>-3700</v>
      </c>
      <c r="E36" s="57" t="s">
        <v>16</v>
      </c>
      <c r="F36" s="57" t="s">
        <v>17</v>
      </c>
      <c r="G36" s="57" t="s">
        <v>47</v>
      </c>
      <c r="H36" s="57" t="s">
        <v>49</v>
      </c>
      <c r="I36" s="53" t="s">
        <v>20</v>
      </c>
      <c r="J36" s="64"/>
      <c r="K36" t="s">
        <v>30</v>
      </c>
      <c r="L36" t="s">
        <v>30</v>
      </c>
      <c r="M36" t="s">
        <v>22</v>
      </c>
    </row>
    <row r="37" spans="1:13" x14ac:dyDescent="0.35">
      <c r="A37" s="54">
        <v>2026</v>
      </c>
      <c r="B37" s="57" t="s">
        <v>23</v>
      </c>
      <c r="C37" s="57" t="s">
        <v>48</v>
      </c>
      <c r="D37" s="61">
        <v>-3700</v>
      </c>
      <c r="E37" s="57" t="s">
        <v>16</v>
      </c>
      <c r="F37" s="57" t="s">
        <v>17</v>
      </c>
      <c r="G37" s="57" t="s">
        <v>47</v>
      </c>
      <c r="H37" s="57" t="s">
        <v>49</v>
      </c>
      <c r="I37" s="53" t="s">
        <v>20</v>
      </c>
      <c r="J37" s="53"/>
      <c r="K37" t="s">
        <v>30</v>
      </c>
      <c r="L37" t="s">
        <v>30</v>
      </c>
      <c r="M37" t="s">
        <v>22</v>
      </c>
    </row>
    <row r="38" spans="1:13" x14ac:dyDescent="0.35">
      <c r="A38" s="54">
        <v>2026</v>
      </c>
      <c r="B38" s="57" t="s">
        <v>24</v>
      </c>
      <c r="C38" s="57" t="s">
        <v>48</v>
      </c>
      <c r="D38" s="61">
        <v>-3700</v>
      </c>
      <c r="E38" s="57" t="s">
        <v>16</v>
      </c>
      <c r="F38" s="57" t="s">
        <v>17</v>
      </c>
      <c r="G38" s="57" t="s">
        <v>47</v>
      </c>
      <c r="H38" s="57" t="s">
        <v>49</v>
      </c>
      <c r="I38" s="53" t="s">
        <v>20</v>
      </c>
      <c r="J38" s="53"/>
      <c r="K38" t="s">
        <v>30</v>
      </c>
      <c r="L38" t="s">
        <v>30</v>
      </c>
      <c r="M38" t="s">
        <v>22</v>
      </c>
    </row>
    <row r="39" spans="1:13" x14ac:dyDescent="0.35">
      <c r="A39" s="54">
        <v>2026</v>
      </c>
      <c r="B39" s="57" t="s">
        <v>25</v>
      </c>
      <c r="C39" s="57" t="s">
        <v>48</v>
      </c>
      <c r="D39" s="61">
        <v>-3700</v>
      </c>
      <c r="E39" s="57" t="s">
        <v>16</v>
      </c>
      <c r="F39" s="57" t="s">
        <v>17</v>
      </c>
      <c r="G39" s="57" t="s">
        <v>47</v>
      </c>
      <c r="H39" s="57" t="s">
        <v>49</v>
      </c>
      <c r="I39" s="53" t="s">
        <v>20</v>
      </c>
      <c r="J39" s="53"/>
      <c r="K39" t="s">
        <v>30</v>
      </c>
      <c r="L39" t="s">
        <v>30</v>
      </c>
      <c r="M39" t="s">
        <v>22</v>
      </c>
    </row>
    <row r="40" spans="1:13" x14ac:dyDescent="0.35">
      <c r="A40" s="53">
        <v>2026</v>
      </c>
      <c r="B40" s="53" t="s">
        <v>14</v>
      </c>
      <c r="C40" s="53" t="s">
        <v>50</v>
      </c>
      <c r="D40" s="62">
        <v>-1200</v>
      </c>
      <c r="E40" s="53" t="s">
        <v>16</v>
      </c>
      <c r="F40" s="53" t="s">
        <v>17</v>
      </c>
      <c r="G40" s="53" t="s">
        <v>47</v>
      </c>
      <c r="H40" s="53" t="s">
        <v>49</v>
      </c>
      <c r="I40" s="53" t="s">
        <v>20</v>
      </c>
      <c r="J40" s="53"/>
      <c r="K40" t="s">
        <v>30</v>
      </c>
      <c r="L40" t="s">
        <v>30</v>
      </c>
      <c r="M40" t="s">
        <v>22</v>
      </c>
    </row>
    <row r="41" spans="1:13" x14ac:dyDescent="0.35">
      <c r="A41" s="53">
        <v>2026</v>
      </c>
      <c r="B41" s="53" t="s">
        <v>23</v>
      </c>
      <c r="C41" s="53" t="s">
        <v>50</v>
      </c>
      <c r="D41" s="62">
        <v>-1200</v>
      </c>
      <c r="E41" s="53" t="s">
        <v>16</v>
      </c>
      <c r="F41" s="53" t="s">
        <v>17</v>
      </c>
      <c r="G41" s="53" t="s">
        <v>47</v>
      </c>
      <c r="H41" s="53" t="s">
        <v>49</v>
      </c>
      <c r="I41" s="53" t="s">
        <v>20</v>
      </c>
      <c r="J41" s="53"/>
      <c r="K41" t="s">
        <v>30</v>
      </c>
      <c r="L41" t="s">
        <v>30</v>
      </c>
      <c r="M41" t="s">
        <v>22</v>
      </c>
    </row>
    <row r="42" spans="1:13" x14ac:dyDescent="0.35">
      <c r="A42" s="54">
        <v>2026</v>
      </c>
      <c r="B42" s="57" t="s">
        <v>24</v>
      </c>
      <c r="C42" s="57" t="s">
        <v>50</v>
      </c>
      <c r="D42" s="61">
        <v>-1200</v>
      </c>
      <c r="E42" s="57" t="s">
        <v>16</v>
      </c>
      <c r="F42" s="57" t="s">
        <v>17</v>
      </c>
      <c r="G42" s="57" t="s">
        <v>47</v>
      </c>
      <c r="H42" s="57" t="s">
        <v>49</v>
      </c>
      <c r="I42" s="53" t="s">
        <v>20</v>
      </c>
      <c r="J42" s="57"/>
      <c r="K42" t="s">
        <v>30</v>
      </c>
      <c r="L42" t="s">
        <v>30</v>
      </c>
      <c r="M42" t="s">
        <v>22</v>
      </c>
    </row>
    <row r="43" spans="1:13" x14ac:dyDescent="0.35">
      <c r="A43" s="54">
        <v>2026</v>
      </c>
      <c r="B43" s="57" t="s">
        <v>25</v>
      </c>
      <c r="C43" s="57" t="s">
        <v>50</v>
      </c>
      <c r="D43" s="61">
        <v>-1200</v>
      </c>
      <c r="E43" s="57" t="s">
        <v>16</v>
      </c>
      <c r="F43" s="57" t="s">
        <v>17</v>
      </c>
      <c r="G43" s="57" t="s">
        <v>47</v>
      </c>
      <c r="H43" s="57" t="s">
        <v>49</v>
      </c>
      <c r="I43" s="57" t="s">
        <v>20</v>
      </c>
      <c r="J43" s="57"/>
      <c r="K43" t="s">
        <v>30</v>
      </c>
      <c r="L43" t="s">
        <v>30</v>
      </c>
      <c r="M43" t="s">
        <v>22</v>
      </c>
    </row>
    <row r="44" spans="1:13" x14ac:dyDescent="0.35">
      <c r="A44" s="54">
        <v>2026</v>
      </c>
      <c r="B44" s="57" t="s">
        <v>14</v>
      </c>
      <c r="C44" s="57" t="s">
        <v>51</v>
      </c>
      <c r="D44" s="61">
        <v>-1000</v>
      </c>
      <c r="E44" s="57" t="s">
        <v>16</v>
      </c>
      <c r="F44" s="57" t="s">
        <v>17</v>
      </c>
      <c r="G44" s="57" t="s">
        <v>47</v>
      </c>
      <c r="H44" s="57" t="s">
        <v>49</v>
      </c>
      <c r="I44" s="57" t="s">
        <v>20</v>
      </c>
      <c r="J44" s="57"/>
      <c r="K44" t="s">
        <v>30</v>
      </c>
      <c r="L44" t="s">
        <v>30</v>
      </c>
      <c r="M44" t="s">
        <v>22</v>
      </c>
    </row>
    <row r="45" spans="1:13" x14ac:dyDescent="0.35">
      <c r="A45" s="54">
        <v>2026</v>
      </c>
      <c r="B45" s="57" t="s">
        <v>23</v>
      </c>
      <c r="C45" s="57" t="s">
        <v>51</v>
      </c>
      <c r="D45" s="61">
        <v>-1000</v>
      </c>
      <c r="E45" s="57" t="s">
        <v>16</v>
      </c>
      <c r="F45" s="57" t="s">
        <v>17</v>
      </c>
      <c r="G45" s="57" t="s">
        <v>47</v>
      </c>
      <c r="H45" s="53" t="s">
        <v>49</v>
      </c>
      <c r="I45" s="57" t="s">
        <v>20</v>
      </c>
      <c r="J45" s="57"/>
      <c r="K45" t="s">
        <v>30</v>
      </c>
      <c r="L45" t="s">
        <v>30</v>
      </c>
      <c r="M45" t="s">
        <v>22</v>
      </c>
    </row>
    <row r="46" spans="1:13" x14ac:dyDescent="0.35">
      <c r="A46" s="54">
        <v>2026</v>
      </c>
      <c r="B46" s="57" t="s">
        <v>24</v>
      </c>
      <c r="C46" s="57" t="s">
        <v>51</v>
      </c>
      <c r="D46" s="61">
        <v>-1000</v>
      </c>
      <c r="E46" s="57" t="s">
        <v>16</v>
      </c>
      <c r="F46" s="57" t="s">
        <v>17</v>
      </c>
      <c r="G46" s="57" t="s">
        <v>47</v>
      </c>
      <c r="H46" s="57" t="s">
        <v>49</v>
      </c>
      <c r="I46" s="57" t="s">
        <v>20</v>
      </c>
      <c r="J46" s="57"/>
      <c r="K46" t="s">
        <v>30</v>
      </c>
      <c r="L46" t="s">
        <v>30</v>
      </c>
      <c r="M46" t="s">
        <v>22</v>
      </c>
    </row>
    <row r="47" spans="1:13" x14ac:dyDescent="0.35">
      <c r="A47" s="54">
        <v>2026</v>
      </c>
      <c r="B47" s="57" t="s">
        <v>25</v>
      </c>
      <c r="C47" s="57" t="s">
        <v>51</v>
      </c>
      <c r="D47" s="61">
        <v>-1000</v>
      </c>
      <c r="E47" s="57" t="s">
        <v>16</v>
      </c>
      <c r="F47" s="57" t="s">
        <v>17</v>
      </c>
      <c r="G47" s="57" t="s">
        <v>47</v>
      </c>
      <c r="H47" s="53" t="s">
        <v>49</v>
      </c>
      <c r="I47" s="57" t="s">
        <v>20</v>
      </c>
      <c r="J47" s="57"/>
      <c r="K47" t="s">
        <v>30</v>
      </c>
      <c r="L47" t="s">
        <v>30</v>
      </c>
      <c r="M47" t="s">
        <v>22</v>
      </c>
    </row>
    <row r="48" spans="1:13" hidden="1" x14ac:dyDescent="0.35">
      <c r="A48" s="37">
        <v>2025</v>
      </c>
      <c r="B48" s="38" t="s">
        <v>31</v>
      </c>
      <c r="C48" s="38" t="s">
        <v>46</v>
      </c>
      <c r="D48" s="45">
        <v>-1700</v>
      </c>
      <c r="E48" s="38" t="s">
        <v>16</v>
      </c>
      <c r="F48" s="38" t="s">
        <v>17</v>
      </c>
      <c r="G48" s="38" t="s">
        <v>47</v>
      </c>
      <c r="H48" t="s">
        <v>29</v>
      </c>
      <c r="I48" s="38"/>
      <c r="J48" s="38"/>
      <c r="K48" s="38"/>
    </row>
    <row r="49" spans="1:13" hidden="1" x14ac:dyDescent="0.35">
      <c r="A49">
        <v>2025</v>
      </c>
      <c r="B49" t="s">
        <v>14</v>
      </c>
      <c r="C49" s="38" t="s">
        <v>48</v>
      </c>
      <c r="D49" s="44">
        <v>-3700</v>
      </c>
      <c r="E49" t="s">
        <v>16</v>
      </c>
      <c r="F49" t="s">
        <v>17</v>
      </c>
      <c r="G49" t="s">
        <v>47</v>
      </c>
      <c r="H49" t="s">
        <v>49</v>
      </c>
    </row>
    <row r="50" spans="1:13" hidden="1" x14ac:dyDescent="0.35">
      <c r="A50">
        <v>2025</v>
      </c>
      <c r="B50" t="s">
        <v>23</v>
      </c>
      <c r="C50" t="s">
        <v>48</v>
      </c>
      <c r="D50" s="44">
        <v>-3700</v>
      </c>
      <c r="E50" t="s">
        <v>16</v>
      </c>
      <c r="F50" t="s">
        <v>17</v>
      </c>
      <c r="G50" t="s">
        <v>47</v>
      </c>
      <c r="H50" t="s">
        <v>49</v>
      </c>
    </row>
    <row r="51" spans="1:13" hidden="1" x14ac:dyDescent="0.35">
      <c r="A51">
        <v>2025</v>
      </c>
      <c r="B51" t="s">
        <v>24</v>
      </c>
      <c r="C51" t="s">
        <v>48</v>
      </c>
      <c r="D51" s="44">
        <v>-3700</v>
      </c>
      <c r="E51" t="s">
        <v>16</v>
      </c>
      <c r="F51" t="s">
        <v>17</v>
      </c>
      <c r="G51" t="s">
        <v>47</v>
      </c>
      <c r="H51" t="s">
        <v>49</v>
      </c>
    </row>
    <row r="52" spans="1:13" hidden="1" x14ac:dyDescent="0.35">
      <c r="A52">
        <v>2025</v>
      </c>
      <c r="B52" t="s">
        <v>25</v>
      </c>
      <c r="C52" t="s">
        <v>48</v>
      </c>
      <c r="D52" s="44">
        <v>-3700</v>
      </c>
      <c r="E52" t="s">
        <v>16</v>
      </c>
      <c r="F52" t="s">
        <v>17</v>
      </c>
      <c r="G52" t="s">
        <v>47</v>
      </c>
      <c r="H52" t="s">
        <v>49</v>
      </c>
    </row>
    <row r="53" spans="1:13" hidden="1" x14ac:dyDescent="0.35">
      <c r="A53">
        <v>2025</v>
      </c>
      <c r="B53" t="s">
        <v>14</v>
      </c>
      <c r="C53" t="s">
        <v>50</v>
      </c>
      <c r="D53" s="44">
        <v>-1200</v>
      </c>
      <c r="E53" t="s">
        <v>16</v>
      </c>
      <c r="F53" t="s">
        <v>17</v>
      </c>
      <c r="G53" t="s">
        <v>47</v>
      </c>
      <c r="H53" t="s">
        <v>49</v>
      </c>
    </row>
    <row r="54" spans="1:13" hidden="1" x14ac:dyDescent="0.35">
      <c r="A54">
        <v>2025</v>
      </c>
      <c r="B54" t="s">
        <v>23</v>
      </c>
      <c r="C54" t="s">
        <v>50</v>
      </c>
      <c r="D54" s="44">
        <v>-1200</v>
      </c>
      <c r="E54" t="s">
        <v>16</v>
      </c>
      <c r="F54" t="s">
        <v>17</v>
      </c>
      <c r="G54" t="s">
        <v>47</v>
      </c>
      <c r="H54" t="s">
        <v>49</v>
      </c>
    </row>
    <row r="55" spans="1:13" hidden="1" x14ac:dyDescent="0.35">
      <c r="A55">
        <v>2025</v>
      </c>
      <c r="B55" t="s">
        <v>24</v>
      </c>
      <c r="C55" t="s">
        <v>50</v>
      </c>
      <c r="D55" s="44">
        <v>-1200</v>
      </c>
      <c r="E55" t="s">
        <v>16</v>
      </c>
      <c r="F55" t="s">
        <v>17</v>
      </c>
      <c r="G55" t="s">
        <v>47</v>
      </c>
      <c r="H55" t="s">
        <v>49</v>
      </c>
    </row>
    <row r="56" spans="1:13" hidden="1" x14ac:dyDescent="0.35">
      <c r="A56">
        <v>2025</v>
      </c>
      <c r="B56" t="s">
        <v>25</v>
      </c>
      <c r="C56" t="s">
        <v>50</v>
      </c>
      <c r="D56" s="44">
        <v>-1200</v>
      </c>
      <c r="E56" t="s">
        <v>16</v>
      </c>
      <c r="F56" t="s">
        <v>17</v>
      </c>
      <c r="G56" t="s">
        <v>47</v>
      </c>
      <c r="H56" t="s">
        <v>49</v>
      </c>
    </row>
    <row r="57" spans="1:13" hidden="1" x14ac:dyDescent="0.35">
      <c r="A57">
        <v>2025</v>
      </c>
      <c r="B57" t="s">
        <v>14</v>
      </c>
      <c r="C57" t="s">
        <v>51</v>
      </c>
      <c r="D57" s="44">
        <v>-1000</v>
      </c>
      <c r="E57" t="s">
        <v>16</v>
      </c>
      <c r="F57" t="s">
        <v>17</v>
      </c>
      <c r="G57" t="s">
        <v>47</v>
      </c>
      <c r="H57" t="s">
        <v>49</v>
      </c>
    </row>
    <row r="58" spans="1:13" hidden="1" x14ac:dyDescent="0.35">
      <c r="A58" s="32">
        <v>2025</v>
      </c>
      <c r="B58" s="33" t="s">
        <v>23</v>
      </c>
      <c r="C58" s="33" t="s">
        <v>51</v>
      </c>
      <c r="D58" s="47">
        <v>-1000</v>
      </c>
      <c r="E58" s="33" t="s">
        <v>16</v>
      </c>
      <c r="F58" s="33" t="s">
        <v>17</v>
      </c>
      <c r="G58" s="33" t="s">
        <v>47</v>
      </c>
      <c r="H58" s="33" t="s">
        <v>49</v>
      </c>
      <c r="I58" s="33"/>
      <c r="J58" s="33"/>
    </row>
    <row r="59" spans="1:13" hidden="1" x14ac:dyDescent="0.35">
      <c r="A59" s="32">
        <v>2025</v>
      </c>
      <c r="B59" s="33" t="s">
        <v>24</v>
      </c>
      <c r="C59" s="33" t="s">
        <v>51</v>
      </c>
      <c r="D59" s="47">
        <v>-1000</v>
      </c>
      <c r="E59" s="33" t="s">
        <v>16</v>
      </c>
      <c r="F59" s="33" t="s">
        <v>17</v>
      </c>
      <c r="G59" s="33" t="s">
        <v>47</v>
      </c>
      <c r="H59" s="33" t="s">
        <v>49</v>
      </c>
      <c r="I59" s="33"/>
      <c r="J59" s="33"/>
    </row>
    <row r="60" spans="1:13" hidden="1" x14ac:dyDescent="0.35">
      <c r="A60" s="32">
        <v>2025</v>
      </c>
      <c r="B60" s="33" t="s">
        <v>25</v>
      </c>
      <c r="C60" s="33" t="s">
        <v>51</v>
      </c>
      <c r="D60" s="47">
        <v>-1000</v>
      </c>
      <c r="E60" s="33" t="s">
        <v>16</v>
      </c>
      <c r="F60" s="33" t="s">
        <v>17</v>
      </c>
      <c r="G60" s="33" t="s">
        <v>47</v>
      </c>
      <c r="H60" s="33" t="s">
        <v>49</v>
      </c>
      <c r="I60" s="33"/>
      <c r="J60" s="33"/>
    </row>
    <row r="61" spans="1:13" x14ac:dyDescent="0.35">
      <c r="A61" s="30">
        <v>2026</v>
      </c>
      <c r="B61" s="31" t="s">
        <v>31</v>
      </c>
      <c r="C61" s="31" t="s">
        <v>52</v>
      </c>
      <c r="D61" s="46">
        <v>-1000</v>
      </c>
      <c r="E61" s="31" t="s">
        <v>16</v>
      </c>
      <c r="F61" s="31" t="s">
        <v>17</v>
      </c>
      <c r="G61" s="31" t="s">
        <v>53</v>
      </c>
      <c r="H61" s="31" t="s">
        <v>29</v>
      </c>
      <c r="I61" s="31" t="s">
        <v>20</v>
      </c>
      <c r="J61" s="31"/>
      <c r="K61" t="s">
        <v>30</v>
      </c>
      <c r="L61" t="s">
        <v>30</v>
      </c>
      <c r="M61" t="s">
        <v>22</v>
      </c>
    </row>
    <row r="62" spans="1:13" x14ac:dyDescent="0.35">
      <c r="A62" s="32">
        <v>2026</v>
      </c>
      <c r="B62" s="33" t="s">
        <v>23</v>
      </c>
      <c r="C62" s="33" t="s">
        <v>54</v>
      </c>
      <c r="D62" s="47">
        <v>-3600</v>
      </c>
      <c r="E62" s="33" t="s">
        <v>16</v>
      </c>
      <c r="F62" s="33" t="s">
        <v>17</v>
      </c>
      <c r="G62" s="33" t="s">
        <v>53</v>
      </c>
      <c r="H62" s="33" t="s">
        <v>49</v>
      </c>
      <c r="I62" s="33" t="s">
        <v>20</v>
      </c>
      <c r="J62" s="33"/>
      <c r="K62" t="s">
        <v>30</v>
      </c>
      <c r="L62" t="s">
        <v>30</v>
      </c>
      <c r="M62" t="s">
        <v>22</v>
      </c>
    </row>
    <row r="63" spans="1:13" x14ac:dyDescent="0.35">
      <c r="A63" s="30">
        <v>2026</v>
      </c>
      <c r="B63" s="31" t="s">
        <v>14</v>
      </c>
      <c r="C63" s="31" t="s">
        <v>55</v>
      </c>
      <c r="D63" s="46">
        <f>-3800*1.05</f>
        <v>-3990</v>
      </c>
      <c r="E63" s="31" t="s">
        <v>16</v>
      </c>
      <c r="F63" s="31" t="s">
        <v>17</v>
      </c>
      <c r="G63" s="31" t="s">
        <v>53</v>
      </c>
      <c r="H63" s="31" t="s">
        <v>29</v>
      </c>
      <c r="I63" s="31" t="s">
        <v>20</v>
      </c>
      <c r="J63" s="34"/>
      <c r="K63" t="s">
        <v>30</v>
      </c>
      <c r="L63" t="s">
        <v>30</v>
      </c>
      <c r="M63" t="s">
        <v>22</v>
      </c>
    </row>
    <row r="64" spans="1:13" x14ac:dyDescent="0.35">
      <c r="A64" s="32">
        <v>2026</v>
      </c>
      <c r="B64" s="33" t="s">
        <v>23</v>
      </c>
      <c r="C64" s="33" t="s">
        <v>55</v>
      </c>
      <c r="D64" s="47">
        <f>-2400*1.05</f>
        <v>-2520</v>
      </c>
      <c r="E64" s="33" t="s">
        <v>16</v>
      </c>
      <c r="F64" s="33" t="s">
        <v>17</v>
      </c>
      <c r="G64" s="33" t="s">
        <v>53</v>
      </c>
      <c r="H64" s="33" t="s">
        <v>29</v>
      </c>
      <c r="I64" s="33" t="s">
        <v>20</v>
      </c>
      <c r="J64" s="33"/>
      <c r="K64" t="s">
        <v>30</v>
      </c>
      <c r="L64" t="s">
        <v>30</v>
      </c>
      <c r="M64" t="s">
        <v>22</v>
      </c>
    </row>
    <row r="65" spans="1:13" x14ac:dyDescent="0.35">
      <c r="A65" s="30">
        <v>2026</v>
      </c>
      <c r="B65" s="31" t="s">
        <v>24</v>
      </c>
      <c r="C65" s="31" t="s">
        <v>55</v>
      </c>
      <c r="D65" s="46">
        <v>-2520</v>
      </c>
      <c r="E65" s="31" t="s">
        <v>16</v>
      </c>
      <c r="F65" s="31" t="s">
        <v>17</v>
      </c>
      <c r="G65" s="31" t="s">
        <v>53</v>
      </c>
      <c r="H65" s="31" t="s">
        <v>29</v>
      </c>
      <c r="I65" s="31" t="s">
        <v>20</v>
      </c>
      <c r="J65" s="31"/>
      <c r="K65" t="s">
        <v>30</v>
      </c>
      <c r="L65" t="s">
        <v>30</v>
      </c>
      <c r="M65" t="s">
        <v>22</v>
      </c>
    </row>
    <row r="66" spans="1:13" x14ac:dyDescent="0.35">
      <c r="A66" s="32">
        <v>2026</v>
      </c>
      <c r="B66" s="33" t="s">
        <v>25</v>
      </c>
      <c r="C66" s="33" t="s">
        <v>55</v>
      </c>
      <c r="D66" s="47">
        <v>-2520</v>
      </c>
      <c r="E66" s="33" t="s">
        <v>16</v>
      </c>
      <c r="F66" s="33" t="s">
        <v>17</v>
      </c>
      <c r="G66" s="33" t="s">
        <v>53</v>
      </c>
      <c r="H66" s="33" t="s">
        <v>29</v>
      </c>
      <c r="I66" s="33" t="s">
        <v>20</v>
      </c>
      <c r="J66" s="33"/>
      <c r="K66" t="s">
        <v>30</v>
      </c>
      <c r="L66" t="s">
        <v>30</v>
      </c>
      <c r="M66" t="s">
        <v>22</v>
      </c>
    </row>
    <row r="67" spans="1:13" x14ac:dyDescent="0.35">
      <c r="A67" s="32">
        <v>2026</v>
      </c>
      <c r="B67" s="33" t="s">
        <v>31</v>
      </c>
      <c r="C67" s="33" t="s">
        <v>56</v>
      </c>
      <c r="D67" s="47">
        <v>1500</v>
      </c>
      <c r="E67" s="33" t="s">
        <v>42</v>
      </c>
      <c r="F67" s="33" t="s">
        <v>17</v>
      </c>
      <c r="G67" s="33" t="s">
        <v>53</v>
      </c>
      <c r="H67" s="33" t="s">
        <v>57</v>
      </c>
      <c r="I67" s="33" t="s">
        <v>20</v>
      </c>
      <c r="J67" s="33"/>
      <c r="K67" t="s">
        <v>21</v>
      </c>
      <c r="L67" t="s">
        <v>21</v>
      </c>
      <c r="M67" t="s">
        <v>22</v>
      </c>
    </row>
    <row r="68" spans="1:13" x14ac:dyDescent="0.35">
      <c r="A68" s="32">
        <v>2026</v>
      </c>
      <c r="B68" s="33" t="s">
        <v>14</v>
      </c>
      <c r="C68" s="31" t="s">
        <v>58</v>
      </c>
      <c r="D68" s="47">
        <v>2600</v>
      </c>
      <c r="E68" s="31" t="s">
        <v>42</v>
      </c>
      <c r="F68" s="31" t="s">
        <v>17</v>
      </c>
      <c r="G68" s="31" t="s">
        <v>53</v>
      </c>
      <c r="H68" s="31" t="s">
        <v>57</v>
      </c>
      <c r="I68" s="31" t="s">
        <v>20</v>
      </c>
      <c r="J68" s="33"/>
      <c r="K68" t="s">
        <v>21</v>
      </c>
      <c r="L68" t="s">
        <v>21</v>
      </c>
      <c r="M68" t="s">
        <v>22</v>
      </c>
    </row>
    <row r="69" spans="1:13" x14ac:dyDescent="0.35">
      <c r="A69" s="32">
        <v>2026</v>
      </c>
      <c r="B69" s="33" t="s">
        <v>23</v>
      </c>
      <c r="C69" s="31" t="s">
        <v>58</v>
      </c>
      <c r="D69" s="47">
        <v>2600</v>
      </c>
      <c r="E69" s="33" t="s">
        <v>42</v>
      </c>
      <c r="F69" s="33" t="s">
        <v>17</v>
      </c>
      <c r="G69" s="33" t="s">
        <v>53</v>
      </c>
      <c r="H69" s="33" t="s">
        <v>57</v>
      </c>
      <c r="I69" s="33" t="s">
        <v>20</v>
      </c>
      <c r="J69" s="33"/>
      <c r="K69" t="s">
        <v>21</v>
      </c>
      <c r="L69" t="s">
        <v>21</v>
      </c>
      <c r="M69" t="s">
        <v>22</v>
      </c>
    </row>
    <row r="70" spans="1:13" x14ac:dyDescent="0.35">
      <c r="A70" s="30">
        <v>2026</v>
      </c>
      <c r="B70" s="31" t="s">
        <v>24</v>
      </c>
      <c r="C70" s="31" t="s">
        <v>58</v>
      </c>
      <c r="D70" s="46">
        <v>1760</v>
      </c>
      <c r="E70" s="31" t="s">
        <v>42</v>
      </c>
      <c r="F70" s="31" t="s">
        <v>17</v>
      </c>
      <c r="G70" s="31" t="s">
        <v>53</v>
      </c>
      <c r="H70" s="31" t="s">
        <v>57</v>
      </c>
      <c r="I70" s="31" t="s">
        <v>20</v>
      </c>
      <c r="J70" s="34"/>
      <c r="K70" t="s">
        <v>21</v>
      </c>
      <c r="L70" t="s">
        <v>21</v>
      </c>
      <c r="M70" t="s">
        <v>22</v>
      </c>
    </row>
    <row r="71" spans="1:13" x14ac:dyDescent="0.35">
      <c r="A71" s="32">
        <v>2026</v>
      </c>
      <c r="B71" s="33" t="s">
        <v>25</v>
      </c>
      <c r="C71" s="33" t="s">
        <v>58</v>
      </c>
      <c r="D71" s="47">
        <v>1760</v>
      </c>
      <c r="E71" s="33" t="s">
        <v>42</v>
      </c>
      <c r="F71" s="33" t="s">
        <v>17</v>
      </c>
      <c r="G71" s="33" t="s">
        <v>53</v>
      </c>
      <c r="H71" s="33" t="s">
        <v>57</v>
      </c>
      <c r="I71" s="33" t="s">
        <v>20</v>
      </c>
      <c r="J71" s="33"/>
      <c r="K71" t="s">
        <v>21</v>
      </c>
      <c r="L71" t="s">
        <v>21</v>
      </c>
      <c r="M71" t="s">
        <v>22</v>
      </c>
    </row>
    <row r="72" spans="1:13" x14ac:dyDescent="0.35">
      <c r="A72" s="30">
        <v>2026</v>
      </c>
      <c r="B72" s="31" t="s">
        <v>24</v>
      </c>
      <c r="C72" s="31" t="s">
        <v>59</v>
      </c>
      <c r="D72" s="46">
        <v>0</v>
      </c>
      <c r="E72" s="31" t="s">
        <v>16</v>
      </c>
      <c r="F72" s="31" t="s">
        <v>17</v>
      </c>
      <c r="G72" s="31" t="s">
        <v>53</v>
      </c>
      <c r="H72" s="31" t="s">
        <v>29</v>
      </c>
      <c r="I72" s="31" t="s">
        <v>20</v>
      </c>
      <c r="J72" s="31"/>
      <c r="K72" t="s">
        <v>35</v>
      </c>
      <c r="L72" t="s">
        <v>35</v>
      </c>
      <c r="M72" t="s">
        <v>36</v>
      </c>
    </row>
    <row r="73" spans="1:13" x14ac:dyDescent="0.35">
      <c r="A73" s="32">
        <v>2026</v>
      </c>
      <c r="B73" s="33" t="s">
        <v>25</v>
      </c>
      <c r="C73" s="33" t="s">
        <v>59</v>
      </c>
      <c r="D73" s="47">
        <v>0</v>
      </c>
      <c r="E73" s="33" t="s">
        <v>16</v>
      </c>
      <c r="F73" s="33" t="s">
        <v>17</v>
      </c>
      <c r="G73" s="33" t="s">
        <v>53</v>
      </c>
      <c r="H73" s="33" t="s">
        <v>29</v>
      </c>
      <c r="I73" s="33" t="s">
        <v>20</v>
      </c>
      <c r="J73" s="33"/>
      <c r="K73" t="s">
        <v>35</v>
      </c>
      <c r="L73" t="s">
        <v>35</v>
      </c>
      <c r="M73" t="s">
        <v>36</v>
      </c>
    </row>
    <row r="74" spans="1:13" hidden="1" x14ac:dyDescent="0.35">
      <c r="A74" s="32">
        <v>2025</v>
      </c>
      <c r="B74" s="33" t="s">
        <v>31</v>
      </c>
      <c r="C74" s="33" t="s">
        <v>52</v>
      </c>
      <c r="D74" s="47">
        <v>-1000</v>
      </c>
      <c r="E74" s="33" t="s">
        <v>16</v>
      </c>
      <c r="F74" s="33" t="s">
        <v>17</v>
      </c>
      <c r="G74" s="33" t="s">
        <v>53</v>
      </c>
      <c r="H74" s="33" t="s">
        <v>29</v>
      </c>
      <c r="I74" s="33"/>
      <c r="J74" s="33"/>
    </row>
    <row r="75" spans="1:13" hidden="1" x14ac:dyDescent="0.35">
      <c r="A75" s="32">
        <v>2025</v>
      </c>
      <c r="B75" s="33" t="s">
        <v>23</v>
      </c>
      <c r="C75" s="33" t="s">
        <v>54</v>
      </c>
      <c r="D75" s="47">
        <v>-3000</v>
      </c>
      <c r="E75" s="33" t="s">
        <v>16</v>
      </c>
      <c r="F75" s="33" t="s">
        <v>17</v>
      </c>
      <c r="G75" s="33" t="s">
        <v>53</v>
      </c>
      <c r="H75" s="33" t="s">
        <v>49</v>
      </c>
      <c r="I75" s="33"/>
      <c r="J75" s="33"/>
    </row>
    <row r="76" spans="1:13" hidden="1" x14ac:dyDescent="0.35">
      <c r="A76" s="32">
        <v>2025</v>
      </c>
      <c r="B76" s="33" t="s">
        <v>14</v>
      </c>
      <c r="C76" s="33" t="s">
        <v>55</v>
      </c>
      <c r="D76" s="47">
        <v>-3800</v>
      </c>
      <c r="E76" s="33" t="s">
        <v>16</v>
      </c>
      <c r="F76" s="33" t="s">
        <v>17</v>
      </c>
      <c r="G76" s="33" t="s">
        <v>53</v>
      </c>
      <c r="H76" s="33" t="s">
        <v>29</v>
      </c>
      <c r="I76" s="33"/>
      <c r="J76" s="33"/>
    </row>
    <row r="77" spans="1:13" hidden="1" x14ac:dyDescent="0.35">
      <c r="A77" s="32">
        <v>2025</v>
      </c>
      <c r="B77" s="33" t="s">
        <v>23</v>
      </c>
      <c r="C77" s="33" t="s">
        <v>55</v>
      </c>
      <c r="D77" s="47">
        <v>-2400</v>
      </c>
      <c r="E77" s="33" t="s">
        <v>16</v>
      </c>
      <c r="F77" s="33" t="s">
        <v>17</v>
      </c>
      <c r="G77" s="33" t="s">
        <v>53</v>
      </c>
      <c r="H77" s="33" t="s">
        <v>29</v>
      </c>
      <c r="I77" s="33"/>
      <c r="J77" s="33"/>
    </row>
    <row r="78" spans="1:13" hidden="1" x14ac:dyDescent="0.35">
      <c r="A78" s="32">
        <v>2025</v>
      </c>
      <c r="B78" s="33" t="s">
        <v>24</v>
      </c>
      <c r="C78" s="33" t="s">
        <v>55</v>
      </c>
      <c r="D78" s="47">
        <v>-2400</v>
      </c>
      <c r="E78" s="33" t="s">
        <v>16</v>
      </c>
      <c r="F78" s="33" t="s">
        <v>17</v>
      </c>
      <c r="G78" s="33" t="s">
        <v>53</v>
      </c>
      <c r="H78" s="33" t="s">
        <v>29</v>
      </c>
      <c r="I78" s="33"/>
      <c r="J78" s="33"/>
    </row>
    <row r="79" spans="1:13" hidden="1" x14ac:dyDescent="0.35">
      <c r="A79" s="32">
        <v>2025</v>
      </c>
      <c r="B79" s="33" t="s">
        <v>25</v>
      </c>
      <c r="C79" s="33" t="s">
        <v>55</v>
      </c>
      <c r="D79" s="47">
        <v>-2400</v>
      </c>
      <c r="E79" s="33" t="s">
        <v>16</v>
      </c>
      <c r="F79" s="33" t="s">
        <v>17</v>
      </c>
      <c r="G79" s="33" t="s">
        <v>53</v>
      </c>
      <c r="H79" s="33" t="s">
        <v>29</v>
      </c>
      <c r="I79" s="33"/>
      <c r="J79" s="33"/>
    </row>
    <row r="80" spans="1:13" x14ac:dyDescent="0.35">
      <c r="A80" s="32">
        <v>2026</v>
      </c>
      <c r="B80" s="33" t="s">
        <v>31</v>
      </c>
      <c r="C80" s="33" t="s">
        <v>60</v>
      </c>
      <c r="D80" s="47">
        <v>-1000</v>
      </c>
      <c r="E80" s="33" t="s">
        <v>16</v>
      </c>
      <c r="F80" s="33" t="s">
        <v>17</v>
      </c>
      <c r="G80" s="33" t="s">
        <v>53</v>
      </c>
      <c r="H80" s="33" t="s">
        <v>29</v>
      </c>
      <c r="I80" s="33" t="s">
        <v>20</v>
      </c>
      <c r="J80" s="35"/>
      <c r="K80" t="s">
        <v>21</v>
      </c>
      <c r="L80" t="s">
        <v>21</v>
      </c>
      <c r="M80" t="s">
        <v>22</v>
      </c>
    </row>
    <row r="81" spans="1:13" x14ac:dyDescent="0.35">
      <c r="A81" s="30">
        <v>2026</v>
      </c>
      <c r="B81" s="31" t="s">
        <v>31</v>
      </c>
      <c r="C81" s="31" t="s">
        <v>61</v>
      </c>
      <c r="D81" s="46">
        <v>-500</v>
      </c>
      <c r="E81" s="31" t="s">
        <v>16</v>
      </c>
      <c r="F81" s="31" t="s">
        <v>17</v>
      </c>
      <c r="G81" s="31" t="s">
        <v>62</v>
      </c>
      <c r="H81" s="31" t="s">
        <v>29</v>
      </c>
      <c r="I81" s="31" t="s">
        <v>20</v>
      </c>
      <c r="J81" s="31"/>
      <c r="K81" t="s">
        <v>30</v>
      </c>
      <c r="L81" t="s">
        <v>30</v>
      </c>
      <c r="M81" t="s">
        <v>22</v>
      </c>
    </row>
    <row r="82" spans="1:13" x14ac:dyDescent="0.35">
      <c r="A82" s="32">
        <v>2026</v>
      </c>
      <c r="B82" s="31" t="s">
        <v>31</v>
      </c>
      <c r="C82" s="31" t="s">
        <v>61</v>
      </c>
      <c r="D82" s="46">
        <v>1200</v>
      </c>
      <c r="E82" s="31" t="s">
        <v>42</v>
      </c>
      <c r="F82" s="31" t="s">
        <v>17</v>
      </c>
      <c r="G82" s="31" t="s">
        <v>62</v>
      </c>
      <c r="H82" s="31" t="s">
        <v>63</v>
      </c>
      <c r="I82" s="31" t="s">
        <v>20</v>
      </c>
      <c r="J82" s="35"/>
      <c r="K82" t="s">
        <v>30</v>
      </c>
      <c r="L82" t="s">
        <v>30</v>
      </c>
      <c r="M82" t="s">
        <v>22</v>
      </c>
    </row>
    <row r="83" spans="1:13" x14ac:dyDescent="0.35">
      <c r="A83" s="30">
        <v>2026</v>
      </c>
      <c r="B83" s="31" t="s">
        <v>31</v>
      </c>
      <c r="C83" s="31" t="s">
        <v>64</v>
      </c>
      <c r="D83" s="46">
        <v>350</v>
      </c>
      <c r="E83" s="31" t="s">
        <v>42</v>
      </c>
      <c r="F83" s="31" t="s">
        <v>17</v>
      </c>
      <c r="G83" s="31" t="s">
        <v>62</v>
      </c>
      <c r="H83" s="31" t="s">
        <v>63</v>
      </c>
      <c r="I83" s="31" t="s">
        <v>20</v>
      </c>
      <c r="J83" s="31"/>
      <c r="K83" t="s">
        <v>30</v>
      </c>
      <c r="L83" t="s">
        <v>30</v>
      </c>
      <c r="M83" t="s">
        <v>22</v>
      </c>
    </row>
    <row r="84" spans="1:13" x14ac:dyDescent="0.35">
      <c r="A84" s="32">
        <v>2026</v>
      </c>
      <c r="B84" s="33" t="s">
        <v>31</v>
      </c>
      <c r="C84" s="33" t="s">
        <v>64</v>
      </c>
      <c r="D84" s="47">
        <v>-500</v>
      </c>
      <c r="E84" s="33" t="s">
        <v>16</v>
      </c>
      <c r="F84" s="33" t="s">
        <v>17</v>
      </c>
      <c r="G84" s="33" t="s">
        <v>62</v>
      </c>
      <c r="H84" s="33" t="s">
        <v>29</v>
      </c>
      <c r="I84" s="33" t="s">
        <v>20</v>
      </c>
      <c r="J84" s="33"/>
      <c r="K84" t="s">
        <v>30</v>
      </c>
      <c r="L84" t="s">
        <v>30</v>
      </c>
      <c r="M84" t="s">
        <v>22</v>
      </c>
    </row>
    <row r="85" spans="1:13" x14ac:dyDescent="0.35">
      <c r="A85" s="30">
        <v>2026</v>
      </c>
      <c r="B85" s="31" t="s">
        <v>31</v>
      </c>
      <c r="C85" s="31" t="s">
        <v>65</v>
      </c>
      <c r="D85" s="46">
        <f>32*15</f>
        <v>480</v>
      </c>
      <c r="E85" s="31" t="s">
        <v>42</v>
      </c>
      <c r="F85" s="31" t="s">
        <v>17</v>
      </c>
      <c r="G85" s="31" t="s">
        <v>62</v>
      </c>
      <c r="H85" s="31" t="s">
        <v>63</v>
      </c>
      <c r="I85" s="31" t="s">
        <v>20</v>
      </c>
      <c r="J85" s="31"/>
      <c r="K85" t="s">
        <v>30</v>
      </c>
      <c r="L85" t="s">
        <v>30</v>
      </c>
      <c r="M85" t="s">
        <v>22</v>
      </c>
    </row>
    <row r="86" spans="1:13" x14ac:dyDescent="0.35">
      <c r="A86" s="32">
        <v>2026</v>
      </c>
      <c r="B86" s="31" t="s">
        <v>31</v>
      </c>
      <c r="C86" s="31" t="s">
        <v>65</v>
      </c>
      <c r="D86" s="46">
        <v>-600</v>
      </c>
      <c r="E86" s="31" t="s">
        <v>16</v>
      </c>
      <c r="F86" s="31" t="s">
        <v>17</v>
      </c>
      <c r="G86" s="31" t="s">
        <v>62</v>
      </c>
      <c r="H86" s="31" t="s">
        <v>29</v>
      </c>
      <c r="I86" s="31" t="s">
        <v>20</v>
      </c>
      <c r="J86" s="33"/>
      <c r="K86" t="s">
        <v>30</v>
      </c>
      <c r="L86" t="s">
        <v>30</v>
      </c>
      <c r="M86" t="s">
        <v>22</v>
      </c>
    </row>
    <row r="87" spans="1:13" x14ac:dyDescent="0.35">
      <c r="A87" s="30">
        <v>2026</v>
      </c>
      <c r="B87" s="31" t="s">
        <v>31</v>
      </c>
      <c r="C87" s="31" t="s">
        <v>66</v>
      </c>
      <c r="D87" s="46">
        <v>-250</v>
      </c>
      <c r="E87" s="31" t="s">
        <v>16</v>
      </c>
      <c r="F87" s="31" t="s">
        <v>17</v>
      </c>
      <c r="G87" s="31" t="s">
        <v>62</v>
      </c>
      <c r="H87" s="31" t="s">
        <v>29</v>
      </c>
      <c r="I87" s="31" t="s">
        <v>20</v>
      </c>
      <c r="J87" s="31"/>
      <c r="K87" t="s">
        <v>30</v>
      </c>
      <c r="L87" t="s">
        <v>30</v>
      </c>
      <c r="M87" t="s">
        <v>22</v>
      </c>
    </row>
    <row r="88" spans="1:13" x14ac:dyDescent="0.35">
      <c r="A88" s="32">
        <v>2026</v>
      </c>
      <c r="B88" s="33" t="s">
        <v>31</v>
      </c>
      <c r="C88" s="33" t="s">
        <v>67</v>
      </c>
      <c r="D88" s="47">
        <v>0</v>
      </c>
      <c r="E88" s="33" t="s">
        <v>16</v>
      </c>
      <c r="F88" s="33" t="s">
        <v>17</v>
      </c>
      <c r="G88" s="33" t="s">
        <v>62</v>
      </c>
      <c r="H88" s="33" t="s">
        <v>29</v>
      </c>
      <c r="I88" s="33" t="s">
        <v>20</v>
      </c>
      <c r="J88" s="80"/>
      <c r="K88" t="s">
        <v>35</v>
      </c>
      <c r="L88" t="s">
        <v>35</v>
      </c>
      <c r="M88" t="s">
        <v>36</v>
      </c>
    </row>
    <row r="89" spans="1:13" x14ac:dyDescent="0.35">
      <c r="A89" s="30">
        <v>2026</v>
      </c>
      <c r="B89" s="31" t="s">
        <v>31</v>
      </c>
      <c r="C89" s="31" t="s">
        <v>68</v>
      </c>
      <c r="D89" s="46">
        <v>-600</v>
      </c>
      <c r="E89" s="31" t="s">
        <v>16</v>
      </c>
      <c r="F89" s="31" t="s">
        <v>17</v>
      </c>
      <c r="G89" s="31" t="s">
        <v>62</v>
      </c>
      <c r="H89" s="31" t="s">
        <v>29</v>
      </c>
      <c r="I89" s="31" t="s">
        <v>20</v>
      </c>
      <c r="J89" s="34"/>
      <c r="K89" t="s">
        <v>30</v>
      </c>
      <c r="L89" t="s">
        <v>30</v>
      </c>
      <c r="M89" t="s">
        <v>22</v>
      </c>
    </row>
    <row r="90" spans="1:13" x14ac:dyDescent="0.35">
      <c r="A90" s="32">
        <v>2026</v>
      </c>
      <c r="B90" s="33" t="s">
        <v>31</v>
      </c>
      <c r="C90" s="33" t="s">
        <v>69</v>
      </c>
      <c r="D90" s="47">
        <v>-960</v>
      </c>
      <c r="E90" s="33" t="s">
        <v>16</v>
      </c>
      <c r="F90" s="33" t="s">
        <v>17</v>
      </c>
      <c r="G90" s="33" t="s">
        <v>62</v>
      </c>
      <c r="H90" s="33" t="s">
        <v>29</v>
      </c>
      <c r="I90" s="33" t="s">
        <v>20</v>
      </c>
      <c r="J90" s="80"/>
      <c r="K90" t="s">
        <v>30</v>
      </c>
      <c r="L90" t="s">
        <v>30</v>
      </c>
      <c r="M90" t="s">
        <v>22</v>
      </c>
    </row>
    <row r="91" spans="1:13" x14ac:dyDescent="0.35">
      <c r="A91" s="30">
        <v>2026</v>
      </c>
      <c r="B91" s="31" t="s">
        <v>31</v>
      </c>
      <c r="C91" s="31" t="s">
        <v>70</v>
      </c>
      <c r="D91" s="46">
        <v>-1440</v>
      </c>
      <c r="E91" s="31" t="s">
        <v>16</v>
      </c>
      <c r="F91" s="31" t="s">
        <v>17</v>
      </c>
      <c r="G91" s="31" t="s">
        <v>62</v>
      </c>
      <c r="H91" s="31" t="s">
        <v>29</v>
      </c>
      <c r="I91" s="31" t="s">
        <v>20</v>
      </c>
      <c r="J91" s="34"/>
      <c r="K91" t="s">
        <v>30</v>
      </c>
      <c r="L91" t="s">
        <v>30</v>
      </c>
      <c r="M91" t="s">
        <v>22</v>
      </c>
    </row>
    <row r="92" spans="1:13" x14ac:dyDescent="0.35">
      <c r="A92" s="32">
        <v>2026</v>
      </c>
      <c r="B92" s="31" t="s">
        <v>31</v>
      </c>
      <c r="C92" s="31" t="s">
        <v>71</v>
      </c>
      <c r="D92" s="46">
        <v>-125</v>
      </c>
      <c r="E92" s="31" t="s">
        <v>16</v>
      </c>
      <c r="F92" s="31" t="s">
        <v>17</v>
      </c>
      <c r="G92" s="31" t="s">
        <v>62</v>
      </c>
      <c r="H92" s="31" t="s">
        <v>29</v>
      </c>
      <c r="I92" s="31" t="s">
        <v>20</v>
      </c>
      <c r="J92" s="33"/>
      <c r="K92" t="s">
        <v>30</v>
      </c>
      <c r="L92" t="s">
        <v>30</v>
      </c>
      <c r="M92" t="s">
        <v>22</v>
      </c>
    </row>
    <row r="93" spans="1:13" x14ac:dyDescent="0.35">
      <c r="A93" s="30">
        <v>2026</v>
      </c>
      <c r="B93" s="31" t="s">
        <v>31</v>
      </c>
      <c r="C93" s="31" t="s">
        <v>72</v>
      </c>
      <c r="D93" s="46">
        <f>-84*5</f>
        <v>-420</v>
      </c>
      <c r="E93" s="31" t="s">
        <v>16</v>
      </c>
      <c r="F93" s="31" t="s">
        <v>17</v>
      </c>
      <c r="G93" s="31" t="s">
        <v>62</v>
      </c>
      <c r="H93" s="31" t="s">
        <v>29</v>
      </c>
      <c r="I93" s="31" t="s">
        <v>20</v>
      </c>
      <c r="J93" s="34"/>
      <c r="K93" t="s">
        <v>30</v>
      </c>
      <c r="L93" t="s">
        <v>30</v>
      </c>
      <c r="M93" t="s">
        <v>22</v>
      </c>
    </row>
    <row r="94" spans="1:13" x14ac:dyDescent="0.35">
      <c r="A94" s="32">
        <v>2026</v>
      </c>
      <c r="B94" s="33" t="s">
        <v>31</v>
      </c>
      <c r="C94" s="33" t="s">
        <v>73</v>
      </c>
      <c r="D94" s="47">
        <v>-100</v>
      </c>
      <c r="E94" s="33" t="s">
        <v>16</v>
      </c>
      <c r="F94" s="33" t="s">
        <v>17</v>
      </c>
      <c r="G94" s="33" t="s">
        <v>62</v>
      </c>
      <c r="H94" s="33" t="s">
        <v>29</v>
      </c>
      <c r="I94" s="33" t="s">
        <v>20</v>
      </c>
      <c r="J94" s="33"/>
      <c r="K94" t="s">
        <v>30</v>
      </c>
      <c r="L94" t="s">
        <v>30</v>
      </c>
      <c r="M94" t="s">
        <v>22</v>
      </c>
    </row>
    <row r="95" spans="1:13" hidden="1" x14ac:dyDescent="0.35">
      <c r="A95" s="32">
        <v>2025</v>
      </c>
      <c r="B95" s="33" t="s">
        <v>31</v>
      </c>
      <c r="C95" s="33" t="s">
        <v>61</v>
      </c>
      <c r="D95" s="47">
        <v>1000</v>
      </c>
      <c r="E95" s="33" t="s">
        <v>42</v>
      </c>
      <c r="F95" s="33" t="s">
        <v>17</v>
      </c>
      <c r="G95" s="33" t="s">
        <v>62</v>
      </c>
      <c r="H95" s="33" t="s">
        <v>63</v>
      </c>
      <c r="I95" s="33"/>
      <c r="J95" s="33"/>
    </row>
    <row r="96" spans="1:13" hidden="1" x14ac:dyDescent="0.35">
      <c r="A96" s="32">
        <v>2025</v>
      </c>
      <c r="B96" s="33" t="s">
        <v>31</v>
      </c>
      <c r="C96" s="33" t="s">
        <v>64</v>
      </c>
      <c r="D96" s="47">
        <v>350</v>
      </c>
      <c r="E96" s="33" t="s">
        <v>42</v>
      </c>
      <c r="F96" s="33" t="s">
        <v>17</v>
      </c>
      <c r="G96" s="33" t="s">
        <v>62</v>
      </c>
      <c r="H96" s="33" t="s">
        <v>63</v>
      </c>
      <c r="I96" s="33"/>
      <c r="J96" s="33"/>
    </row>
    <row r="97" spans="1:13" hidden="1" x14ac:dyDescent="0.35">
      <c r="A97" s="32">
        <v>2025</v>
      </c>
      <c r="B97" s="33" t="s">
        <v>31</v>
      </c>
      <c r="C97" s="33" t="s">
        <v>74</v>
      </c>
      <c r="D97" s="47">
        <v>500</v>
      </c>
      <c r="E97" s="33" t="s">
        <v>42</v>
      </c>
      <c r="F97" s="33" t="s">
        <v>17</v>
      </c>
      <c r="G97" s="33" t="s">
        <v>62</v>
      </c>
      <c r="H97" s="33" t="s">
        <v>63</v>
      </c>
      <c r="I97" s="33"/>
      <c r="J97" s="33"/>
    </row>
    <row r="98" spans="1:13" hidden="1" x14ac:dyDescent="0.35">
      <c r="A98" s="32">
        <v>2025</v>
      </c>
      <c r="B98" s="33" t="s">
        <v>31</v>
      </c>
      <c r="C98" s="33" t="s">
        <v>75</v>
      </c>
      <c r="D98" s="47">
        <v>500</v>
      </c>
      <c r="E98" s="33" t="s">
        <v>42</v>
      </c>
      <c r="F98" s="33" t="s">
        <v>17</v>
      </c>
      <c r="G98" s="33" t="s">
        <v>62</v>
      </c>
      <c r="H98" s="33" t="s">
        <v>63</v>
      </c>
      <c r="I98" s="33"/>
      <c r="J98" s="33"/>
    </row>
    <row r="99" spans="1:13" hidden="1" x14ac:dyDescent="0.35">
      <c r="A99" s="32">
        <v>2025</v>
      </c>
      <c r="B99" s="33" t="s">
        <v>31</v>
      </c>
      <c r="C99" s="33" t="s">
        <v>66</v>
      </c>
      <c r="D99" s="47">
        <v>-250</v>
      </c>
      <c r="E99" s="33" t="s">
        <v>16</v>
      </c>
      <c r="F99" s="33" t="s">
        <v>17</v>
      </c>
      <c r="G99" s="33" t="s">
        <v>62</v>
      </c>
      <c r="H99" s="33" t="s">
        <v>29</v>
      </c>
      <c r="I99" s="33"/>
      <c r="J99" s="33"/>
    </row>
    <row r="100" spans="1:13" hidden="1" x14ac:dyDescent="0.35">
      <c r="A100" s="32">
        <v>2025</v>
      </c>
      <c r="B100" s="33" t="s">
        <v>31</v>
      </c>
      <c r="C100" s="33" t="s">
        <v>67</v>
      </c>
      <c r="D100" s="47">
        <v>-500</v>
      </c>
      <c r="E100" s="33" t="s">
        <v>16</v>
      </c>
      <c r="F100" s="33" t="s">
        <v>17</v>
      </c>
      <c r="G100" s="33" t="s">
        <v>62</v>
      </c>
      <c r="H100" s="33" t="s">
        <v>29</v>
      </c>
      <c r="I100" s="33"/>
      <c r="J100" s="33"/>
    </row>
    <row r="101" spans="1:13" hidden="1" x14ac:dyDescent="0.35">
      <c r="A101" s="32">
        <v>2025</v>
      </c>
      <c r="B101" s="33" t="s">
        <v>31</v>
      </c>
      <c r="C101" s="33" t="s">
        <v>68</v>
      </c>
      <c r="D101" s="47">
        <v>-750</v>
      </c>
      <c r="E101" s="33" t="s">
        <v>16</v>
      </c>
      <c r="F101" s="33" t="s">
        <v>17</v>
      </c>
      <c r="G101" s="33" t="s">
        <v>62</v>
      </c>
      <c r="H101" s="33" t="s">
        <v>29</v>
      </c>
      <c r="I101" s="33"/>
      <c r="J101" s="33"/>
    </row>
    <row r="102" spans="1:13" hidden="1" x14ac:dyDescent="0.35">
      <c r="A102" s="32">
        <v>2025</v>
      </c>
      <c r="B102" s="33" t="s">
        <v>31</v>
      </c>
      <c r="C102" s="33" t="s">
        <v>69</v>
      </c>
      <c r="D102" s="47">
        <v>-850</v>
      </c>
      <c r="E102" s="33" t="s">
        <v>16</v>
      </c>
      <c r="F102" s="33" t="s">
        <v>17</v>
      </c>
      <c r="G102" s="33" t="s">
        <v>62</v>
      </c>
      <c r="H102" s="33" t="s">
        <v>29</v>
      </c>
      <c r="I102" s="33"/>
      <c r="J102" s="33"/>
    </row>
    <row r="103" spans="1:13" hidden="1" x14ac:dyDescent="0.35">
      <c r="A103" s="32">
        <v>2025</v>
      </c>
      <c r="B103" s="33" t="s">
        <v>31</v>
      </c>
      <c r="C103" s="33" t="s">
        <v>61</v>
      </c>
      <c r="D103" s="47">
        <v>-500</v>
      </c>
      <c r="E103" s="33" t="s">
        <v>16</v>
      </c>
      <c r="F103" s="33" t="s">
        <v>17</v>
      </c>
      <c r="G103" s="33" t="s">
        <v>62</v>
      </c>
      <c r="H103" s="33" t="s">
        <v>29</v>
      </c>
      <c r="I103" s="33"/>
      <c r="J103" s="33"/>
    </row>
    <row r="104" spans="1:13" hidden="1" x14ac:dyDescent="0.35">
      <c r="A104" s="32">
        <v>2025</v>
      </c>
      <c r="B104" s="33" t="s">
        <v>31</v>
      </c>
      <c r="C104" s="33" t="s">
        <v>64</v>
      </c>
      <c r="D104" s="47">
        <v>-500</v>
      </c>
      <c r="E104" s="33" t="s">
        <v>16</v>
      </c>
      <c r="F104" s="33" t="s">
        <v>17</v>
      </c>
      <c r="G104" s="33" t="s">
        <v>62</v>
      </c>
      <c r="H104" s="33" t="s">
        <v>29</v>
      </c>
      <c r="I104" s="33"/>
      <c r="J104" s="33"/>
    </row>
    <row r="105" spans="1:13" hidden="1" x14ac:dyDescent="0.35">
      <c r="A105" s="32">
        <v>2025</v>
      </c>
      <c r="B105" s="33" t="s">
        <v>31</v>
      </c>
      <c r="C105" s="33" t="s">
        <v>74</v>
      </c>
      <c r="D105" s="47">
        <v>-250</v>
      </c>
      <c r="E105" s="33" t="s">
        <v>16</v>
      </c>
      <c r="F105" s="33" t="s">
        <v>17</v>
      </c>
      <c r="G105" s="33" t="s">
        <v>62</v>
      </c>
      <c r="H105" s="33" t="s">
        <v>29</v>
      </c>
      <c r="I105" s="33"/>
      <c r="J105" s="33"/>
    </row>
    <row r="106" spans="1:13" hidden="1" x14ac:dyDescent="0.35">
      <c r="A106" s="32">
        <v>2025</v>
      </c>
      <c r="B106" s="33" t="s">
        <v>31</v>
      </c>
      <c r="C106" s="33" t="s">
        <v>75</v>
      </c>
      <c r="D106" s="47">
        <v>-500</v>
      </c>
      <c r="E106" s="33" t="s">
        <v>16</v>
      </c>
      <c r="F106" s="33" t="s">
        <v>17</v>
      </c>
      <c r="G106" s="33" t="s">
        <v>62</v>
      </c>
      <c r="H106" s="33" t="s">
        <v>29</v>
      </c>
      <c r="I106" s="33"/>
      <c r="J106" s="33"/>
    </row>
    <row r="107" spans="1:13" hidden="1" x14ac:dyDescent="0.35">
      <c r="A107" s="32">
        <v>2025</v>
      </c>
      <c r="B107" s="33" t="s">
        <v>31</v>
      </c>
      <c r="C107" s="33" t="s">
        <v>70</v>
      </c>
      <c r="D107" s="47">
        <v>-1000</v>
      </c>
      <c r="E107" s="33" t="s">
        <v>16</v>
      </c>
      <c r="F107" s="33" t="s">
        <v>17</v>
      </c>
      <c r="G107" s="33" t="s">
        <v>62</v>
      </c>
      <c r="H107" s="33" t="s">
        <v>29</v>
      </c>
      <c r="I107" s="33"/>
      <c r="J107" s="33"/>
    </row>
    <row r="108" spans="1:13" hidden="1" x14ac:dyDescent="0.35">
      <c r="A108" s="32">
        <v>2025</v>
      </c>
      <c r="B108" s="33" t="s">
        <v>31</v>
      </c>
      <c r="C108" s="33" t="s">
        <v>75</v>
      </c>
      <c r="D108" s="47">
        <v>-500</v>
      </c>
      <c r="E108" s="33" t="s">
        <v>16</v>
      </c>
      <c r="F108" s="33" t="s">
        <v>17</v>
      </c>
      <c r="G108" s="33" t="s">
        <v>62</v>
      </c>
      <c r="H108" s="33" t="s">
        <v>29</v>
      </c>
      <c r="I108" s="33"/>
      <c r="J108" s="33"/>
    </row>
    <row r="109" spans="1:13" hidden="1" x14ac:dyDescent="0.35">
      <c r="A109" s="32">
        <v>2025</v>
      </c>
      <c r="B109" s="33" t="s">
        <v>31</v>
      </c>
      <c r="C109" s="33" t="s">
        <v>71</v>
      </c>
      <c r="D109" s="47">
        <v>-125</v>
      </c>
      <c r="E109" s="33" t="s">
        <v>16</v>
      </c>
      <c r="F109" s="33" t="s">
        <v>17</v>
      </c>
      <c r="G109" s="33" t="s">
        <v>62</v>
      </c>
      <c r="H109" s="33" t="s">
        <v>29</v>
      </c>
      <c r="I109" s="33"/>
      <c r="J109" s="33"/>
    </row>
    <row r="110" spans="1:13" hidden="1" x14ac:dyDescent="0.35">
      <c r="A110" s="32">
        <v>2025</v>
      </c>
      <c r="B110" s="33" t="s">
        <v>31</v>
      </c>
      <c r="C110" s="33" t="s">
        <v>75</v>
      </c>
      <c r="D110" s="47">
        <v>-1000</v>
      </c>
      <c r="E110" s="33" t="s">
        <v>16</v>
      </c>
      <c r="F110" s="33" t="s">
        <v>17</v>
      </c>
      <c r="G110" s="33" t="s">
        <v>62</v>
      </c>
      <c r="H110" s="33" t="s">
        <v>29</v>
      </c>
      <c r="I110" s="33"/>
      <c r="J110" s="33"/>
    </row>
    <row r="111" spans="1:13" x14ac:dyDescent="0.35">
      <c r="A111" s="32">
        <v>2026</v>
      </c>
      <c r="B111" s="33" t="s">
        <v>31</v>
      </c>
      <c r="C111" s="33" t="s">
        <v>76</v>
      </c>
      <c r="D111" s="47">
        <v>-6720</v>
      </c>
      <c r="E111" s="33" t="s">
        <v>16</v>
      </c>
      <c r="F111" s="33" t="s">
        <v>17</v>
      </c>
      <c r="G111" s="33" t="s">
        <v>62</v>
      </c>
      <c r="H111" s="33" t="s">
        <v>77</v>
      </c>
      <c r="I111" s="33" t="s">
        <v>78</v>
      </c>
      <c r="J111" s="35"/>
      <c r="K111" t="s">
        <v>21</v>
      </c>
      <c r="L111" t="s">
        <v>21</v>
      </c>
      <c r="M111" t="s">
        <v>22</v>
      </c>
    </row>
    <row r="112" spans="1:13" x14ac:dyDescent="0.35">
      <c r="A112" s="32">
        <v>2026</v>
      </c>
      <c r="B112" s="33" t="s">
        <v>31</v>
      </c>
      <c r="C112" s="33" t="s">
        <v>79</v>
      </c>
      <c r="D112" s="47">
        <v>-450</v>
      </c>
      <c r="E112" s="33" t="s">
        <v>16</v>
      </c>
      <c r="F112" s="33" t="s">
        <v>17</v>
      </c>
      <c r="G112" s="33" t="s">
        <v>62</v>
      </c>
      <c r="H112" s="33" t="s">
        <v>29</v>
      </c>
      <c r="I112" s="33" t="s">
        <v>80</v>
      </c>
      <c r="J112" s="35"/>
      <c r="K112" t="s">
        <v>21</v>
      </c>
      <c r="L112" t="s">
        <v>21</v>
      </c>
      <c r="M112" t="s">
        <v>22</v>
      </c>
    </row>
    <row r="113" spans="1:13" x14ac:dyDescent="0.35">
      <c r="A113" s="32">
        <v>2026</v>
      </c>
      <c r="B113" s="31" t="s">
        <v>14</v>
      </c>
      <c r="C113" s="31" t="s">
        <v>77</v>
      </c>
      <c r="D113" s="51">
        <v>-130750</v>
      </c>
      <c r="E113" s="31" t="s">
        <v>16</v>
      </c>
      <c r="F113" s="31" t="s">
        <v>17</v>
      </c>
      <c r="G113" s="31" t="s">
        <v>81</v>
      </c>
      <c r="H113" s="31" t="s">
        <v>77</v>
      </c>
      <c r="I113" s="31" t="s">
        <v>20</v>
      </c>
      <c r="J113" s="34"/>
      <c r="K113" t="s">
        <v>21</v>
      </c>
      <c r="L113" t="s">
        <v>21</v>
      </c>
      <c r="M113" t="s">
        <v>22</v>
      </c>
    </row>
    <row r="114" spans="1:13" x14ac:dyDescent="0.35">
      <c r="A114" s="30">
        <v>2026</v>
      </c>
      <c r="B114" s="31" t="s">
        <v>23</v>
      </c>
      <c r="C114" s="31" t="s">
        <v>77</v>
      </c>
      <c r="D114" s="51">
        <v>-130750</v>
      </c>
      <c r="E114" s="31" t="s">
        <v>16</v>
      </c>
      <c r="F114" s="31" t="s">
        <v>17</v>
      </c>
      <c r="G114" s="31" t="s">
        <v>81</v>
      </c>
      <c r="H114" s="31" t="s">
        <v>77</v>
      </c>
      <c r="I114" s="31" t="s">
        <v>20</v>
      </c>
      <c r="J114" s="31"/>
      <c r="K114" t="s">
        <v>21</v>
      </c>
      <c r="L114" t="s">
        <v>21</v>
      </c>
      <c r="M114" t="s">
        <v>22</v>
      </c>
    </row>
    <row r="115" spans="1:13" x14ac:dyDescent="0.35">
      <c r="A115" s="32">
        <v>2026</v>
      </c>
      <c r="B115" s="31" t="s">
        <v>24</v>
      </c>
      <c r="C115" s="31" t="s">
        <v>77</v>
      </c>
      <c r="D115" s="51">
        <v>-130750</v>
      </c>
      <c r="E115" s="31" t="s">
        <v>16</v>
      </c>
      <c r="F115" s="31" t="s">
        <v>17</v>
      </c>
      <c r="G115" s="31" t="s">
        <v>81</v>
      </c>
      <c r="H115" s="31" t="s">
        <v>77</v>
      </c>
      <c r="I115" s="31" t="s">
        <v>20</v>
      </c>
      <c r="J115" s="31"/>
      <c r="K115" t="s">
        <v>21</v>
      </c>
      <c r="L115" t="s">
        <v>21</v>
      </c>
      <c r="M115" t="s">
        <v>22</v>
      </c>
    </row>
    <row r="116" spans="1:13" x14ac:dyDescent="0.35">
      <c r="A116" s="30">
        <v>2026</v>
      </c>
      <c r="B116" s="31" t="s">
        <v>25</v>
      </c>
      <c r="C116" s="31" t="s">
        <v>77</v>
      </c>
      <c r="D116" s="51">
        <v>-130750</v>
      </c>
      <c r="E116" s="31" t="s">
        <v>16</v>
      </c>
      <c r="F116" s="31" t="s">
        <v>17</v>
      </c>
      <c r="G116" s="31" t="s">
        <v>81</v>
      </c>
      <c r="H116" s="31" t="s">
        <v>77</v>
      </c>
      <c r="I116" s="31" t="s">
        <v>20</v>
      </c>
      <c r="J116" s="31"/>
      <c r="K116" t="s">
        <v>21</v>
      </c>
      <c r="L116" t="s">
        <v>21</v>
      </c>
      <c r="M116" t="s">
        <v>22</v>
      </c>
    </row>
    <row r="117" spans="1:13" x14ac:dyDescent="0.35">
      <c r="A117" s="32">
        <v>2026</v>
      </c>
      <c r="B117" s="31" t="s">
        <v>14</v>
      </c>
      <c r="C117" s="31" t="s">
        <v>82</v>
      </c>
      <c r="D117" s="51">
        <v>-860</v>
      </c>
      <c r="E117" s="31" t="s">
        <v>16</v>
      </c>
      <c r="F117" s="31" t="s">
        <v>17</v>
      </c>
      <c r="G117" s="31" t="s">
        <v>81</v>
      </c>
      <c r="H117" s="31" t="s">
        <v>77</v>
      </c>
      <c r="I117" s="31" t="s">
        <v>20</v>
      </c>
      <c r="J117" s="31"/>
      <c r="K117" t="s">
        <v>30</v>
      </c>
      <c r="L117" t="s">
        <v>30</v>
      </c>
      <c r="M117" t="s">
        <v>22</v>
      </c>
    </row>
    <row r="118" spans="1:13" x14ac:dyDescent="0.35">
      <c r="A118" s="30">
        <v>2026</v>
      </c>
      <c r="B118" s="31" t="s">
        <v>23</v>
      </c>
      <c r="C118" s="31" t="s">
        <v>82</v>
      </c>
      <c r="D118" s="51">
        <v>-860</v>
      </c>
      <c r="E118" s="31" t="s">
        <v>16</v>
      </c>
      <c r="F118" s="31" t="s">
        <v>17</v>
      </c>
      <c r="G118" s="31" t="s">
        <v>81</v>
      </c>
      <c r="H118" s="31" t="s">
        <v>77</v>
      </c>
      <c r="I118" s="31" t="s">
        <v>20</v>
      </c>
      <c r="J118" s="31"/>
      <c r="K118" t="s">
        <v>30</v>
      </c>
      <c r="L118" t="s">
        <v>30</v>
      </c>
      <c r="M118" t="s">
        <v>22</v>
      </c>
    </row>
    <row r="119" spans="1:13" x14ac:dyDescent="0.35">
      <c r="A119" s="32">
        <v>2026</v>
      </c>
      <c r="B119" s="31" t="s">
        <v>24</v>
      </c>
      <c r="C119" s="31" t="s">
        <v>82</v>
      </c>
      <c r="D119" s="51">
        <v>-860</v>
      </c>
      <c r="E119" s="31" t="s">
        <v>16</v>
      </c>
      <c r="F119" s="31" t="s">
        <v>17</v>
      </c>
      <c r="G119" s="31" t="s">
        <v>81</v>
      </c>
      <c r="H119" s="31" t="s">
        <v>77</v>
      </c>
      <c r="I119" s="31" t="s">
        <v>20</v>
      </c>
      <c r="J119" s="31"/>
      <c r="K119" t="s">
        <v>30</v>
      </c>
      <c r="L119" t="s">
        <v>30</v>
      </c>
      <c r="M119" t="s">
        <v>22</v>
      </c>
    </row>
    <row r="120" spans="1:13" x14ac:dyDescent="0.35">
      <c r="A120" s="30">
        <v>2026</v>
      </c>
      <c r="B120" s="31" t="s">
        <v>25</v>
      </c>
      <c r="C120" s="31" t="s">
        <v>82</v>
      </c>
      <c r="D120" s="51">
        <v>-860</v>
      </c>
      <c r="E120" s="31" t="s">
        <v>16</v>
      </c>
      <c r="F120" s="31" t="s">
        <v>17</v>
      </c>
      <c r="G120" s="31" t="s">
        <v>81</v>
      </c>
      <c r="H120" s="31" t="s">
        <v>77</v>
      </c>
      <c r="I120" s="31" t="s">
        <v>20</v>
      </c>
      <c r="J120" s="31"/>
      <c r="K120" t="s">
        <v>30</v>
      </c>
      <c r="L120" t="s">
        <v>30</v>
      </c>
      <c r="M120" t="s">
        <v>22</v>
      </c>
    </row>
    <row r="121" spans="1:13" x14ac:dyDescent="0.35">
      <c r="A121" s="32">
        <v>2026</v>
      </c>
      <c r="B121" s="31" t="s">
        <v>14</v>
      </c>
      <c r="C121" s="31" t="s">
        <v>83</v>
      </c>
      <c r="D121" s="51">
        <f>-(13032/4)</f>
        <v>-3258</v>
      </c>
      <c r="E121" s="31" t="s">
        <v>16</v>
      </c>
      <c r="F121" s="31" t="s">
        <v>17</v>
      </c>
      <c r="G121" s="31" t="s">
        <v>81</v>
      </c>
      <c r="H121" s="31" t="s">
        <v>77</v>
      </c>
      <c r="I121" s="31" t="s">
        <v>20</v>
      </c>
      <c r="J121" s="31"/>
      <c r="K121" t="s">
        <v>30</v>
      </c>
      <c r="L121" t="s">
        <v>30</v>
      </c>
      <c r="M121" t="s">
        <v>22</v>
      </c>
    </row>
    <row r="122" spans="1:13" x14ac:dyDescent="0.35">
      <c r="A122" s="30">
        <v>2026</v>
      </c>
      <c r="B122" s="31" t="s">
        <v>23</v>
      </c>
      <c r="C122" s="31" t="s">
        <v>83</v>
      </c>
      <c r="D122" s="51">
        <f>-(13032/4)</f>
        <v>-3258</v>
      </c>
      <c r="E122" s="31" t="s">
        <v>16</v>
      </c>
      <c r="F122" s="31" t="s">
        <v>17</v>
      </c>
      <c r="G122" s="31" t="s">
        <v>81</v>
      </c>
      <c r="H122" s="31" t="s">
        <v>77</v>
      </c>
      <c r="I122" s="31" t="s">
        <v>20</v>
      </c>
      <c r="J122" s="31"/>
      <c r="K122" t="s">
        <v>30</v>
      </c>
      <c r="L122" t="s">
        <v>30</v>
      </c>
      <c r="M122" t="s">
        <v>22</v>
      </c>
    </row>
    <row r="123" spans="1:13" x14ac:dyDescent="0.35">
      <c r="A123" s="32">
        <v>2026</v>
      </c>
      <c r="B123" s="31" t="s">
        <v>24</v>
      </c>
      <c r="C123" s="31" t="s">
        <v>83</v>
      </c>
      <c r="D123" s="51">
        <f>-(13032/4)</f>
        <v>-3258</v>
      </c>
      <c r="E123" s="31" t="s">
        <v>16</v>
      </c>
      <c r="F123" s="31" t="s">
        <v>17</v>
      </c>
      <c r="G123" s="31" t="s">
        <v>81</v>
      </c>
      <c r="H123" s="31" t="s">
        <v>77</v>
      </c>
      <c r="I123" s="31" t="s">
        <v>20</v>
      </c>
      <c r="J123" s="31"/>
      <c r="K123" t="s">
        <v>30</v>
      </c>
      <c r="L123" t="s">
        <v>30</v>
      </c>
      <c r="M123" t="s">
        <v>22</v>
      </c>
    </row>
    <row r="124" spans="1:13" x14ac:dyDescent="0.35">
      <c r="A124" s="30">
        <v>2026</v>
      </c>
      <c r="B124" s="31" t="s">
        <v>25</v>
      </c>
      <c r="C124" s="31" t="s">
        <v>83</v>
      </c>
      <c r="D124" s="51">
        <f>-(13032/4)</f>
        <v>-3258</v>
      </c>
      <c r="E124" s="31" t="s">
        <v>16</v>
      </c>
      <c r="F124" s="31" t="s">
        <v>17</v>
      </c>
      <c r="G124" s="31" t="s">
        <v>81</v>
      </c>
      <c r="H124" s="31" t="s">
        <v>77</v>
      </c>
      <c r="I124" s="31" t="s">
        <v>20</v>
      </c>
      <c r="J124" s="31"/>
      <c r="K124" t="s">
        <v>30</v>
      </c>
      <c r="L124" t="s">
        <v>30</v>
      </c>
      <c r="M124" t="s">
        <v>22</v>
      </c>
    </row>
    <row r="125" spans="1:13" x14ac:dyDescent="0.35">
      <c r="A125" s="32">
        <v>2026</v>
      </c>
      <c r="B125" s="31" t="s">
        <v>25</v>
      </c>
      <c r="C125" s="31" t="s">
        <v>84</v>
      </c>
      <c r="D125" s="51">
        <v>-31000</v>
      </c>
      <c r="E125" s="31" t="s">
        <v>16</v>
      </c>
      <c r="F125" s="31" t="s">
        <v>17</v>
      </c>
      <c r="G125" s="31" t="s">
        <v>81</v>
      </c>
      <c r="H125" s="31" t="s">
        <v>77</v>
      </c>
      <c r="I125" s="31" t="s">
        <v>20</v>
      </c>
      <c r="J125" s="31"/>
      <c r="K125" t="s">
        <v>30</v>
      </c>
      <c r="L125" t="s">
        <v>30</v>
      </c>
      <c r="M125" t="s">
        <v>22</v>
      </c>
    </row>
    <row r="126" spans="1:13" x14ac:dyDescent="0.35">
      <c r="A126" s="30">
        <v>2026</v>
      </c>
      <c r="B126" s="31" t="s">
        <v>25</v>
      </c>
      <c r="C126" s="31" t="s">
        <v>85</v>
      </c>
      <c r="D126" s="51">
        <v>-36000</v>
      </c>
      <c r="E126" s="31" t="s">
        <v>16</v>
      </c>
      <c r="F126" s="31" t="s">
        <v>17</v>
      </c>
      <c r="G126" s="31" t="s">
        <v>81</v>
      </c>
      <c r="H126" s="31" t="s">
        <v>77</v>
      </c>
      <c r="I126" s="31" t="s">
        <v>20</v>
      </c>
      <c r="J126" s="31"/>
      <c r="K126" t="s">
        <v>30</v>
      </c>
      <c r="L126" t="s">
        <v>30</v>
      </c>
      <c r="M126" t="s">
        <v>22</v>
      </c>
    </row>
    <row r="127" spans="1:13" x14ac:dyDescent="0.35">
      <c r="A127" s="32">
        <v>2026</v>
      </c>
      <c r="B127" s="31" t="s">
        <v>25</v>
      </c>
      <c r="C127" s="31" t="s">
        <v>86</v>
      </c>
      <c r="D127" s="51">
        <v>59000</v>
      </c>
      <c r="E127" s="31" t="s">
        <v>42</v>
      </c>
      <c r="F127" s="31" t="s">
        <v>17</v>
      </c>
      <c r="G127" s="31" t="s">
        <v>81</v>
      </c>
      <c r="H127" s="31" t="s">
        <v>87</v>
      </c>
      <c r="I127" s="31" t="s">
        <v>20</v>
      </c>
      <c r="J127" s="31"/>
      <c r="K127" t="s">
        <v>30</v>
      </c>
      <c r="L127" t="s">
        <v>30</v>
      </c>
      <c r="M127" t="s">
        <v>22</v>
      </c>
    </row>
    <row r="128" spans="1:13" x14ac:dyDescent="0.35">
      <c r="A128" s="30">
        <v>2026</v>
      </c>
      <c r="B128" s="31" t="s">
        <v>14</v>
      </c>
      <c r="C128" s="31" t="s">
        <v>88</v>
      </c>
      <c r="D128" s="51">
        <v>5300</v>
      </c>
      <c r="E128" s="31" t="s">
        <v>42</v>
      </c>
      <c r="F128" s="31" t="s">
        <v>17</v>
      </c>
      <c r="G128" s="31" t="s">
        <v>81</v>
      </c>
      <c r="H128" s="31" t="s">
        <v>87</v>
      </c>
      <c r="I128" s="31" t="s">
        <v>20</v>
      </c>
      <c r="J128" s="31"/>
      <c r="K128" t="s">
        <v>30</v>
      </c>
      <c r="L128" t="s">
        <v>30</v>
      </c>
      <c r="M128" t="s">
        <v>22</v>
      </c>
    </row>
    <row r="129" spans="1:13" x14ac:dyDescent="0.35">
      <c r="A129" s="32">
        <v>2026</v>
      </c>
      <c r="B129" s="31" t="s">
        <v>23</v>
      </c>
      <c r="C129" s="31" t="s">
        <v>88</v>
      </c>
      <c r="D129" s="51">
        <v>5300</v>
      </c>
      <c r="E129" s="31" t="s">
        <v>42</v>
      </c>
      <c r="F129" s="31" t="s">
        <v>17</v>
      </c>
      <c r="G129" s="31" t="s">
        <v>81</v>
      </c>
      <c r="H129" s="31" t="s">
        <v>87</v>
      </c>
      <c r="I129" s="31" t="s">
        <v>20</v>
      </c>
      <c r="J129" s="31"/>
      <c r="K129" t="s">
        <v>30</v>
      </c>
      <c r="L129" t="s">
        <v>30</v>
      </c>
      <c r="M129" t="s">
        <v>22</v>
      </c>
    </row>
    <row r="130" spans="1:13" x14ac:dyDescent="0.35">
      <c r="A130" s="30">
        <v>2026</v>
      </c>
      <c r="B130" s="31" t="s">
        <v>24</v>
      </c>
      <c r="C130" s="31" t="s">
        <v>88</v>
      </c>
      <c r="D130" s="51">
        <v>5300</v>
      </c>
      <c r="E130" s="31" t="s">
        <v>42</v>
      </c>
      <c r="F130" s="31" t="s">
        <v>17</v>
      </c>
      <c r="G130" s="31" t="s">
        <v>81</v>
      </c>
      <c r="H130" s="31" t="s">
        <v>87</v>
      </c>
      <c r="I130" s="31" t="s">
        <v>20</v>
      </c>
      <c r="J130" s="31"/>
      <c r="K130" t="s">
        <v>30</v>
      </c>
      <c r="L130" t="s">
        <v>30</v>
      </c>
      <c r="M130" t="s">
        <v>22</v>
      </c>
    </row>
    <row r="131" spans="1:13" x14ac:dyDescent="0.35">
      <c r="A131" s="32">
        <v>2026</v>
      </c>
      <c r="B131" s="31" t="s">
        <v>25</v>
      </c>
      <c r="C131" s="31" t="s">
        <v>88</v>
      </c>
      <c r="D131" s="51">
        <v>5300</v>
      </c>
      <c r="E131" s="31" t="s">
        <v>42</v>
      </c>
      <c r="F131" s="31" t="s">
        <v>17</v>
      </c>
      <c r="G131" s="31" t="s">
        <v>81</v>
      </c>
      <c r="H131" s="31" t="s">
        <v>87</v>
      </c>
      <c r="I131" s="31" t="s">
        <v>20</v>
      </c>
      <c r="J131" s="31"/>
      <c r="K131" t="s">
        <v>30</v>
      </c>
      <c r="L131" t="s">
        <v>30</v>
      </c>
      <c r="M131" t="s">
        <v>22</v>
      </c>
    </row>
    <row r="132" spans="1:13" x14ac:dyDescent="0.35">
      <c r="A132" s="30">
        <v>2026</v>
      </c>
      <c r="B132" s="31" t="s">
        <v>14</v>
      </c>
      <c r="C132" s="31" t="s">
        <v>89</v>
      </c>
      <c r="D132" s="51">
        <f>-920</f>
        <v>-920</v>
      </c>
      <c r="E132" s="31" t="s">
        <v>16</v>
      </c>
      <c r="F132" s="31" t="s">
        <v>17</v>
      </c>
      <c r="G132" s="31" t="s">
        <v>81</v>
      </c>
      <c r="H132" s="31" t="s">
        <v>49</v>
      </c>
      <c r="I132" s="31" t="s">
        <v>80</v>
      </c>
      <c r="J132" s="31"/>
      <c r="K132" t="s">
        <v>30</v>
      </c>
      <c r="L132" t="s">
        <v>30</v>
      </c>
      <c r="M132" t="s">
        <v>22</v>
      </c>
    </row>
    <row r="133" spans="1:13" x14ac:dyDescent="0.35">
      <c r="A133" s="32">
        <v>2026</v>
      </c>
      <c r="B133" s="33" t="s">
        <v>23</v>
      </c>
      <c r="C133" s="33" t="s">
        <v>89</v>
      </c>
      <c r="D133" s="51">
        <f>-920</f>
        <v>-920</v>
      </c>
      <c r="E133" s="33" t="s">
        <v>16</v>
      </c>
      <c r="F133" s="33" t="s">
        <v>17</v>
      </c>
      <c r="G133" s="33" t="s">
        <v>81</v>
      </c>
      <c r="H133" s="33" t="s">
        <v>49</v>
      </c>
      <c r="I133" s="33" t="s">
        <v>80</v>
      </c>
      <c r="J133" s="33"/>
      <c r="K133" t="s">
        <v>30</v>
      </c>
      <c r="L133" t="s">
        <v>30</v>
      </c>
      <c r="M133" t="s">
        <v>22</v>
      </c>
    </row>
    <row r="134" spans="1:13" x14ac:dyDescent="0.35">
      <c r="A134" s="30">
        <v>2026</v>
      </c>
      <c r="B134" s="31" t="s">
        <v>24</v>
      </c>
      <c r="C134" s="31" t="s">
        <v>89</v>
      </c>
      <c r="D134" s="51">
        <f>-920</f>
        <v>-920</v>
      </c>
      <c r="E134" s="31" t="s">
        <v>16</v>
      </c>
      <c r="F134" s="31" t="s">
        <v>17</v>
      </c>
      <c r="G134" s="31" t="s">
        <v>81</v>
      </c>
      <c r="H134" s="31" t="s">
        <v>49</v>
      </c>
      <c r="I134" s="31" t="s">
        <v>80</v>
      </c>
      <c r="J134" s="31"/>
      <c r="K134" t="s">
        <v>30</v>
      </c>
      <c r="L134" t="s">
        <v>30</v>
      </c>
      <c r="M134" t="s">
        <v>22</v>
      </c>
    </row>
    <row r="135" spans="1:13" x14ac:dyDescent="0.35">
      <c r="A135" s="32">
        <v>2026</v>
      </c>
      <c r="B135" s="33" t="s">
        <v>25</v>
      </c>
      <c r="C135" s="33" t="s">
        <v>89</v>
      </c>
      <c r="D135" s="51">
        <f>-920</f>
        <v>-920</v>
      </c>
      <c r="E135" s="33" t="s">
        <v>16</v>
      </c>
      <c r="F135" s="33" t="s">
        <v>17</v>
      </c>
      <c r="G135" s="33" t="s">
        <v>81</v>
      </c>
      <c r="H135" s="33" t="s">
        <v>49</v>
      </c>
      <c r="I135" s="33" t="s">
        <v>80</v>
      </c>
      <c r="J135" s="33"/>
      <c r="K135" t="s">
        <v>30</v>
      </c>
      <c r="L135" t="s">
        <v>30</v>
      </c>
      <c r="M135" t="s">
        <v>22</v>
      </c>
    </row>
    <row r="136" spans="1:13" x14ac:dyDescent="0.35">
      <c r="A136" s="30">
        <v>2026</v>
      </c>
      <c r="B136" s="31" t="s">
        <v>23</v>
      </c>
      <c r="C136" s="31" t="s">
        <v>90</v>
      </c>
      <c r="D136" s="51">
        <v>-1500</v>
      </c>
      <c r="E136" s="31" t="s">
        <v>16</v>
      </c>
      <c r="F136" s="31" t="s">
        <v>17</v>
      </c>
      <c r="G136" s="31" t="s">
        <v>81</v>
      </c>
      <c r="H136" s="31" t="s">
        <v>49</v>
      </c>
      <c r="I136" s="31" t="s">
        <v>80</v>
      </c>
      <c r="J136" s="34"/>
      <c r="K136" t="s">
        <v>30</v>
      </c>
      <c r="L136" t="s">
        <v>30</v>
      </c>
      <c r="M136" t="s">
        <v>22</v>
      </c>
    </row>
    <row r="137" spans="1:13" x14ac:dyDescent="0.35">
      <c r="A137" s="32">
        <v>2026</v>
      </c>
      <c r="B137" s="33" t="s">
        <v>24</v>
      </c>
      <c r="C137" s="33" t="s">
        <v>91</v>
      </c>
      <c r="D137" s="51">
        <f>-2000</f>
        <v>-2000</v>
      </c>
      <c r="E137" s="33" t="s">
        <v>16</v>
      </c>
      <c r="F137" s="33" t="s">
        <v>17</v>
      </c>
      <c r="G137" s="33" t="s">
        <v>81</v>
      </c>
      <c r="H137" s="33" t="s">
        <v>49</v>
      </c>
      <c r="I137" s="33" t="s">
        <v>80</v>
      </c>
      <c r="J137" s="35"/>
      <c r="K137" t="s">
        <v>30</v>
      </c>
      <c r="L137" t="s">
        <v>30</v>
      </c>
      <c r="M137" t="s">
        <v>22</v>
      </c>
    </row>
    <row r="138" spans="1:13" hidden="1" x14ac:dyDescent="0.35">
      <c r="A138" s="32">
        <v>2025</v>
      </c>
      <c r="B138" s="33" t="s">
        <v>14</v>
      </c>
      <c r="C138" s="33" t="s">
        <v>77</v>
      </c>
      <c r="D138" s="47">
        <v>-132000</v>
      </c>
      <c r="E138" s="33" t="s">
        <v>16</v>
      </c>
      <c r="F138" s="33" t="s">
        <v>17</v>
      </c>
      <c r="G138" s="33" t="s">
        <v>81</v>
      </c>
      <c r="H138" s="33" t="s">
        <v>77</v>
      </c>
      <c r="I138" s="33"/>
      <c r="J138" s="33"/>
    </row>
    <row r="139" spans="1:13" hidden="1" x14ac:dyDescent="0.35">
      <c r="A139" s="32">
        <v>2025</v>
      </c>
      <c r="B139" s="33" t="s">
        <v>23</v>
      </c>
      <c r="C139" s="33" t="s">
        <v>77</v>
      </c>
      <c r="D139" s="47">
        <v>-105000</v>
      </c>
      <c r="E139" s="33" t="s">
        <v>16</v>
      </c>
      <c r="F139" s="33" t="s">
        <v>17</v>
      </c>
      <c r="G139" s="33" t="s">
        <v>81</v>
      </c>
      <c r="H139" s="33" t="s">
        <v>77</v>
      </c>
      <c r="I139" s="33"/>
      <c r="J139" s="33"/>
    </row>
    <row r="140" spans="1:13" hidden="1" x14ac:dyDescent="0.35">
      <c r="A140" s="32">
        <v>2025</v>
      </c>
      <c r="B140" s="33" t="s">
        <v>24</v>
      </c>
      <c r="C140" s="33" t="s">
        <v>77</v>
      </c>
      <c r="D140" s="47">
        <v>-135000</v>
      </c>
      <c r="E140" s="33" t="s">
        <v>16</v>
      </c>
      <c r="F140" s="33" t="s">
        <v>17</v>
      </c>
      <c r="G140" s="33" t="s">
        <v>81</v>
      </c>
      <c r="H140" s="33" t="s">
        <v>77</v>
      </c>
      <c r="I140" s="33"/>
      <c r="J140" s="33"/>
    </row>
    <row r="141" spans="1:13" hidden="1" x14ac:dyDescent="0.35">
      <c r="A141" s="32">
        <v>2025</v>
      </c>
      <c r="B141" s="33" t="s">
        <v>25</v>
      </c>
      <c r="C141" s="33" t="s">
        <v>77</v>
      </c>
      <c r="D141" s="47">
        <v>-135000</v>
      </c>
      <c r="E141" s="33" t="s">
        <v>16</v>
      </c>
      <c r="F141" s="33" t="s">
        <v>17</v>
      </c>
      <c r="G141" s="33" t="s">
        <v>81</v>
      </c>
      <c r="H141" s="33" t="s">
        <v>77</v>
      </c>
      <c r="I141" s="33"/>
      <c r="J141" s="33"/>
    </row>
    <row r="142" spans="1:13" hidden="1" x14ac:dyDescent="0.35">
      <c r="A142" s="32">
        <v>2025</v>
      </c>
      <c r="B142" s="33" t="s">
        <v>14</v>
      </c>
      <c r="C142" s="33" t="s">
        <v>82</v>
      </c>
      <c r="D142" s="47">
        <v>-750</v>
      </c>
      <c r="E142" s="33" t="s">
        <v>16</v>
      </c>
      <c r="F142" s="33" t="s">
        <v>17</v>
      </c>
      <c r="G142" s="33" t="s">
        <v>81</v>
      </c>
      <c r="H142" s="33" t="s">
        <v>77</v>
      </c>
      <c r="I142" s="33"/>
      <c r="J142" s="33"/>
    </row>
    <row r="143" spans="1:13" hidden="1" x14ac:dyDescent="0.35">
      <c r="A143" s="32">
        <v>2025</v>
      </c>
      <c r="B143" s="33" t="s">
        <v>23</v>
      </c>
      <c r="C143" s="33" t="s">
        <v>82</v>
      </c>
      <c r="D143" s="47">
        <v>-750</v>
      </c>
      <c r="E143" s="33" t="s">
        <v>16</v>
      </c>
      <c r="F143" s="33" t="s">
        <v>17</v>
      </c>
      <c r="G143" s="33" t="s">
        <v>81</v>
      </c>
      <c r="H143" s="33" t="s">
        <v>77</v>
      </c>
      <c r="I143" s="33"/>
      <c r="J143" s="33"/>
    </row>
    <row r="144" spans="1:13" hidden="1" x14ac:dyDescent="0.35">
      <c r="A144" s="32">
        <v>2025</v>
      </c>
      <c r="B144" s="33" t="s">
        <v>24</v>
      </c>
      <c r="C144" s="33" t="s">
        <v>82</v>
      </c>
      <c r="D144" s="47">
        <v>-750</v>
      </c>
      <c r="E144" s="33" t="s">
        <v>16</v>
      </c>
      <c r="F144" s="33" t="s">
        <v>17</v>
      </c>
      <c r="G144" s="33" t="s">
        <v>81</v>
      </c>
      <c r="H144" s="33" t="s">
        <v>77</v>
      </c>
      <c r="I144" s="33"/>
      <c r="J144" s="33"/>
    </row>
    <row r="145" spans="1:12" hidden="1" x14ac:dyDescent="0.35">
      <c r="A145" s="32">
        <v>2025</v>
      </c>
      <c r="B145" s="33" t="s">
        <v>25</v>
      </c>
      <c r="C145" s="33" t="s">
        <v>82</v>
      </c>
      <c r="D145" s="47">
        <v>-750</v>
      </c>
      <c r="E145" s="33" t="s">
        <v>16</v>
      </c>
      <c r="F145" s="33" t="s">
        <v>17</v>
      </c>
      <c r="G145" s="33" t="s">
        <v>81</v>
      </c>
      <c r="H145" s="33" t="s">
        <v>77</v>
      </c>
      <c r="I145" s="33"/>
      <c r="J145" s="33"/>
    </row>
    <row r="146" spans="1:12" hidden="1" x14ac:dyDescent="0.35">
      <c r="A146" s="32">
        <v>2025</v>
      </c>
      <c r="B146" s="33" t="s">
        <v>14</v>
      </c>
      <c r="C146" s="33" t="s">
        <v>83</v>
      </c>
      <c r="D146" s="47">
        <v>-400</v>
      </c>
      <c r="E146" s="33" t="s">
        <v>16</v>
      </c>
      <c r="F146" s="33" t="s">
        <v>17</v>
      </c>
      <c r="G146" s="33" t="s">
        <v>81</v>
      </c>
      <c r="H146" s="33" t="s">
        <v>77</v>
      </c>
      <c r="I146" s="33"/>
      <c r="J146" s="33"/>
    </row>
    <row r="147" spans="1:12" hidden="1" x14ac:dyDescent="0.35">
      <c r="A147" s="32">
        <v>2025</v>
      </c>
      <c r="B147" s="33" t="s">
        <v>23</v>
      </c>
      <c r="C147" s="33" t="s">
        <v>83</v>
      </c>
      <c r="D147" s="47">
        <v>-400</v>
      </c>
      <c r="E147" s="33" t="s">
        <v>16</v>
      </c>
      <c r="F147" s="33" t="s">
        <v>17</v>
      </c>
      <c r="G147" s="33" t="s">
        <v>81</v>
      </c>
      <c r="H147" s="33" t="s">
        <v>77</v>
      </c>
      <c r="I147" s="33"/>
      <c r="J147" s="33"/>
    </row>
    <row r="148" spans="1:12" hidden="1" x14ac:dyDescent="0.35">
      <c r="A148" s="32">
        <v>2025</v>
      </c>
      <c r="B148" s="33" t="s">
        <v>24</v>
      </c>
      <c r="C148" s="33" t="s">
        <v>83</v>
      </c>
      <c r="D148" s="47">
        <v>-400</v>
      </c>
      <c r="E148" s="33" t="s">
        <v>16</v>
      </c>
      <c r="F148" s="33" t="s">
        <v>17</v>
      </c>
      <c r="G148" s="33" t="s">
        <v>81</v>
      </c>
      <c r="H148" s="33" t="s">
        <v>77</v>
      </c>
      <c r="I148" s="33"/>
      <c r="J148" s="33"/>
    </row>
    <row r="149" spans="1:12" hidden="1" x14ac:dyDescent="0.35">
      <c r="A149" s="32">
        <v>2025</v>
      </c>
      <c r="B149" s="33" t="s">
        <v>25</v>
      </c>
      <c r="C149" s="33" t="s">
        <v>83</v>
      </c>
      <c r="D149" s="47">
        <v>-400</v>
      </c>
      <c r="E149" s="33" t="s">
        <v>16</v>
      </c>
      <c r="F149" s="33" t="s">
        <v>17</v>
      </c>
      <c r="G149" s="33" t="s">
        <v>81</v>
      </c>
      <c r="H149" s="33" t="s">
        <v>77</v>
      </c>
      <c r="I149" s="33"/>
      <c r="J149" s="33"/>
    </row>
    <row r="150" spans="1:12" hidden="1" x14ac:dyDescent="0.35">
      <c r="A150" s="32">
        <v>2025</v>
      </c>
      <c r="B150" s="33" t="s">
        <v>25</v>
      </c>
      <c r="C150" s="33" t="s">
        <v>84</v>
      </c>
      <c r="D150" s="47">
        <v>-31000</v>
      </c>
      <c r="E150" s="33" t="s">
        <v>16</v>
      </c>
      <c r="F150" s="33" t="s">
        <v>17</v>
      </c>
      <c r="G150" s="33" t="s">
        <v>81</v>
      </c>
      <c r="H150" s="33" t="s">
        <v>77</v>
      </c>
      <c r="I150" s="33"/>
      <c r="J150" s="33"/>
    </row>
    <row r="151" spans="1:12" hidden="1" x14ac:dyDescent="0.35">
      <c r="A151" s="32">
        <v>2025</v>
      </c>
      <c r="B151" s="33" t="s">
        <v>25</v>
      </c>
      <c r="C151" s="33" t="s">
        <v>85</v>
      </c>
      <c r="D151" s="47">
        <v>-40000</v>
      </c>
      <c r="E151" s="33" t="s">
        <v>16</v>
      </c>
      <c r="F151" s="33" t="s">
        <v>17</v>
      </c>
      <c r="G151" s="33" t="s">
        <v>81</v>
      </c>
      <c r="H151" s="33" t="s">
        <v>77</v>
      </c>
      <c r="I151" s="33"/>
      <c r="J151" s="33"/>
    </row>
    <row r="152" spans="1:12" hidden="1" x14ac:dyDescent="0.35">
      <c r="A152" s="32">
        <v>2025</v>
      </c>
      <c r="B152" s="33" t="s">
        <v>25</v>
      </c>
      <c r="C152" s="33" t="s">
        <v>86</v>
      </c>
      <c r="D152" s="47">
        <v>50000</v>
      </c>
      <c r="E152" s="33" t="s">
        <v>42</v>
      </c>
      <c r="F152" s="33" t="s">
        <v>17</v>
      </c>
      <c r="G152" s="33" t="s">
        <v>81</v>
      </c>
      <c r="H152" s="33" t="s">
        <v>87</v>
      </c>
      <c r="I152" s="33"/>
      <c r="J152" s="33"/>
    </row>
    <row r="153" spans="1:12" hidden="1" x14ac:dyDescent="0.35">
      <c r="A153" s="32">
        <v>2025</v>
      </c>
      <c r="B153" s="33" t="s">
        <v>14</v>
      </c>
      <c r="C153" s="33" t="s">
        <v>88</v>
      </c>
      <c r="D153" s="47">
        <v>5000</v>
      </c>
      <c r="E153" s="33" t="s">
        <v>42</v>
      </c>
      <c r="F153" s="33" t="s">
        <v>17</v>
      </c>
      <c r="G153" s="33" t="s">
        <v>81</v>
      </c>
      <c r="H153" s="33" t="s">
        <v>87</v>
      </c>
      <c r="I153" s="33"/>
      <c r="J153" s="33"/>
    </row>
    <row r="154" spans="1:12" hidden="1" x14ac:dyDescent="0.35">
      <c r="A154" s="32">
        <v>2025</v>
      </c>
      <c r="B154" s="33" t="s">
        <v>23</v>
      </c>
      <c r="C154" s="33" t="s">
        <v>88</v>
      </c>
      <c r="D154" s="47">
        <v>5000</v>
      </c>
      <c r="E154" s="33" t="s">
        <v>42</v>
      </c>
      <c r="F154" s="33" t="s">
        <v>17</v>
      </c>
      <c r="G154" s="33" t="s">
        <v>81</v>
      </c>
      <c r="H154" s="33" t="s">
        <v>87</v>
      </c>
      <c r="I154" s="33"/>
      <c r="J154" s="33"/>
      <c r="K154" s="33"/>
      <c r="L154" s="33"/>
    </row>
    <row r="155" spans="1:12" hidden="1" x14ac:dyDescent="0.35">
      <c r="A155" s="32">
        <v>2025</v>
      </c>
      <c r="B155" s="33" t="s">
        <v>24</v>
      </c>
      <c r="C155" s="33" t="s">
        <v>88</v>
      </c>
      <c r="D155" s="47">
        <v>5000</v>
      </c>
      <c r="E155" s="33" t="s">
        <v>42</v>
      </c>
      <c r="F155" s="33" t="s">
        <v>17</v>
      </c>
      <c r="G155" s="33" t="s">
        <v>81</v>
      </c>
      <c r="H155" s="33" t="s">
        <v>87</v>
      </c>
      <c r="I155" s="33"/>
      <c r="J155" s="33"/>
      <c r="K155" s="33"/>
      <c r="L155" s="33"/>
    </row>
    <row r="156" spans="1:12" hidden="1" x14ac:dyDescent="0.35">
      <c r="A156" s="32">
        <v>2025</v>
      </c>
      <c r="B156" s="33" t="s">
        <v>25</v>
      </c>
      <c r="C156" s="38" t="s">
        <v>88</v>
      </c>
      <c r="D156" s="47">
        <v>5000</v>
      </c>
      <c r="E156" s="33" t="s">
        <v>42</v>
      </c>
      <c r="F156" s="33" t="s">
        <v>17</v>
      </c>
      <c r="G156" s="33" t="s">
        <v>81</v>
      </c>
      <c r="H156" s="33" t="s">
        <v>87</v>
      </c>
      <c r="I156" s="33"/>
      <c r="J156" s="33"/>
      <c r="K156" s="33"/>
      <c r="L156" s="33"/>
    </row>
    <row r="157" spans="1:12" hidden="1" x14ac:dyDescent="0.35">
      <c r="A157" s="32">
        <v>2025</v>
      </c>
      <c r="B157" s="33" t="s">
        <v>14</v>
      </c>
      <c r="C157" s="38" t="s">
        <v>92</v>
      </c>
      <c r="D157" s="47">
        <v>45000</v>
      </c>
      <c r="E157" s="33" t="s">
        <v>42</v>
      </c>
      <c r="F157" s="33" t="s">
        <v>17</v>
      </c>
      <c r="G157" s="33" t="s">
        <v>81</v>
      </c>
      <c r="H157" s="33" t="s">
        <v>87</v>
      </c>
      <c r="I157" s="33"/>
      <c r="J157" s="33"/>
      <c r="K157" s="33"/>
      <c r="L157" s="33"/>
    </row>
    <row r="158" spans="1:12" hidden="1" x14ac:dyDescent="0.35">
      <c r="A158" s="32">
        <v>2025</v>
      </c>
      <c r="B158" s="33" t="s">
        <v>14</v>
      </c>
      <c r="C158" s="38" t="s">
        <v>89</v>
      </c>
      <c r="D158" s="47">
        <v>-875</v>
      </c>
      <c r="E158" s="33" t="s">
        <v>16</v>
      </c>
      <c r="F158" s="33" t="s">
        <v>17</v>
      </c>
      <c r="G158" s="33" t="s">
        <v>81</v>
      </c>
      <c r="H158" s="33" t="s">
        <v>49</v>
      </c>
      <c r="I158" s="33"/>
      <c r="J158" s="33"/>
      <c r="K158" s="33"/>
      <c r="L158" s="33"/>
    </row>
    <row r="159" spans="1:12" hidden="1" x14ac:dyDescent="0.35">
      <c r="A159" s="32">
        <v>2025</v>
      </c>
      <c r="B159" s="33" t="s">
        <v>23</v>
      </c>
      <c r="C159" s="38" t="s">
        <v>89</v>
      </c>
      <c r="D159" s="47">
        <v>-875</v>
      </c>
      <c r="E159" s="33" t="s">
        <v>16</v>
      </c>
      <c r="F159" s="33" t="s">
        <v>17</v>
      </c>
      <c r="G159" s="33" t="s">
        <v>81</v>
      </c>
      <c r="H159" s="33" t="s">
        <v>49</v>
      </c>
      <c r="I159" s="33"/>
      <c r="J159" s="33"/>
      <c r="K159" s="33"/>
      <c r="L159" s="33"/>
    </row>
    <row r="160" spans="1:12" hidden="1" x14ac:dyDescent="0.35">
      <c r="A160" s="32">
        <v>2025</v>
      </c>
      <c r="B160" s="33" t="s">
        <v>24</v>
      </c>
      <c r="C160" s="38" t="s">
        <v>89</v>
      </c>
      <c r="D160" s="47">
        <v>-875</v>
      </c>
      <c r="E160" s="33" t="s">
        <v>16</v>
      </c>
      <c r="F160" s="33" t="s">
        <v>17</v>
      </c>
      <c r="G160" s="33" t="s">
        <v>81</v>
      </c>
      <c r="H160" s="33" t="s">
        <v>49</v>
      </c>
      <c r="I160" s="33"/>
      <c r="J160" s="33"/>
      <c r="K160" s="33"/>
      <c r="L160" s="33"/>
    </row>
    <row r="161" spans="1:13" hidden="1" x14ac:dyDescent="0.35">
      <c r="A161" s="32">
        <v>2025</v>
      </c>
      <c r="B161" s="33" t="s">
        <v>25</v>
      </c>
      <c r="C161" s="38" t="s">
        <v>89</v>
      </c>
      <c r="D161" s="47">
        <v>-875</v>
      </c>
      <c r="E161" s="33" t="s">
        <v>16</v>
      </c>
      <c r="F161" s="33" t="s">
        <v>17</v>
      </c>
      <c r="G161" s="33" t="s">
        <v>81</v>
      </c>
      <c r="H161" s="33" t="s">
        <v>49</v>
      </c>
      <c r="I161" s="33"/>
      <c r="J161" s="33"/>
      <c r="K161" s="33"/>
      <c r="L161" s="33"/>
    </row>
    <row r="162" spans="1:13" hidden="1" x14ac:dyDescent="0.35">
      <c r="A162" s="32">
        <v>2025</v>
      </c>
      <c r="B162" s="33" t="s">
        <v>23</v>
      </c>
      <c r="C162" s="38" t="s">
        <v>90</v>
      </c>
      <c r="D162" s="47">
        <v>-3500</v>
      </c>
      <c r="E162" s="33" t="s">
        <v>16</v>
      </c>
      <c r="F162" s="33" t="s">
        <v>17</v>
      </c>
      <c r="G162" s="33" t="s">
        <v>81</v>
      </c>
      <c r="H162" s="33" t="s">
        <v>49</v>
      </c>
      <c r="I162" s="33"/>
      <c r="J162" s="33"/>
      <c r="K162" s="33"/>
      <c r="L162" s="33"/>
    </row>
    <row r="163" spans="1:13" hidden="1" x14ac:dyDescent="0.35">
      <c r="A163" s="32">
        <v>2025</v>
      </c>
      <c r="B163" s="33" t="s">
        <v>31</v>
      </c>
      <c r="C163" s="38" t="s">
        <v>93</v>
      </c>
      <c r="D163" s="47">
        <v>0</v>
      </c>
      <c r="E163" s="33" t="s">
        <v>16</v>
      </c>
      <c r="F163" s="33" t="s">
        <v>17</v>
      </c>
      <c r="G163" s="33" t="s">
        <v>81</v>
      </c>
      <c r="H163" s="33" t="s">
        <v>29</v>
      </c>
      <c r="I163" s="33"/>
      <c r="J163" s="33"/>
      <c r="K163" s="33"/>
      <c r="L163" s="33"/>
    </row>
    <row r="164" spans="1:13" hidden="1" x14ac:dyDescent="0.35">
      <c r="A164" s="32">
        <v>2025</v>
      </c>
      <c r="B164" s="33" t="s">
        <v>24</v>
      </c>
      <c r="C164" s="38" t="s">
        <v>94</v>
      </c>
      <c r="D164" s="47">
        <v>-1500</v>
      </c>
      <c r="E164" s="33" t="s">
        <v>16</v>
      </c>
      <c r="F164" s="33" t="s">
        <v>17</v>
      </c>
      <c r="G164" s="33" t="s">
        <v>81</v>
      </c>
      <c r="H164" s="33" t="s">
        <v>49</v>
      </c>
      <c r="I164" s="33"/>
      <c r="J164" s="33"/>
      <c r="K164" s="33"/>
      <c r="L164" s="33"/>
    </row>
    <row r="165" spans="1:13" x14ac:dyDescent="0.35">
      <c r="A165" s="30">
        <v>2026</v>
      </c>
      <c r="B165" s="31" t="s">
        <v>31</v>
      </c>
      <c r="C165" s="57" t="s">
        <v>94</v>
      </c>
      <c r="D165" s="51">
        <v>-3000</v>
      </c>
      <c r="E165" s="31" t="s">
        <v>16</v>
      </c>
      <c r="F165" s="31" t="s">
        <v>17</v>
      </c>
      <c r="G165" s="31" t="s">
        <v>81</v>
      </c>
      <c r="H165" s="31" t="s">
        <v>49</v>
      </c>
      <c r="I165" s="31" t="s">
        <v>80</v>
      </c>
      <c r="J165" s="31"/>
      <c r="K165" t="s">
        <v>30</v>
      </c>
      <c r="L165" t="s">
        <v>30</v>
      </c>
      <c r="M165" t="s">
        <v>22</v>
      </c>
    </row>
    <row r="166" spans="1:13" x14ac:dyDescent="0.35">
      <c r="A166" s="30">
        <v>2026</v>
      </c>
      <c r="B166" s="31" t="s">
        <v>31</v>
      </c>
      <c r="C166" s="57" t="s">
        <v>95</v>
      </c>
      <c r="D166" s="51">
        <v>12500</v>
      </c>
      <c r="E166" s="31" t="s">
        <v>42</v>
      </c>
      <c r="F166" s="31" t="s">
        <v>17</v>
      </c>
      <c r="G166" s="31" t="s">
        <v>81</v>
      </c>
      <c r="H166" s="31" t="s">
        <v>57</v>
      </c>
      <c r="I166" s="31" t="s">
        <v>80</v>
      </c>
      <c r="J166" s="31"/>
      <c r="K166" t="s">
        <v>30</v>
      </c>
      <c r="L166" t="s">
        <v>30</v>
      </c>
      <c r="M166" t="s">
        <v>22</v>
      </c>
    </row>
    <row r="167" spans="1:13" x14ac:dyDescent="0.35">
      <c r="A167" s="30">
        <v>2026</v>
      </c>
      <c r="B167" s="31" t="s">
        <v>23</v>
      </c>
      <c r="C167" s="57" t="s">
        <v>96</v>
      </c>
      <c r="D167" s="46">
        <v>-12500</v>
      </c>
      <c r="E167" s="31" t="s">
        <v>16</v>
      </c>
      <c r="F167" s="31" t="s">
        <v>17</v>
      </c>
      <c r="G167" s="31" t="s">
        <v>97</v>
      </c>
      <c r="H167" s="31" t="s">
        <v>49</v>
      </c>
      <c r="I167" s="31" t="s">
        <v>20</v>
      </c>
      <c r="J167" s="34"/>
      <c r="K167" t="s">
        <v>30</v>
      </c>
      <c r="L167" t="s">
        <v>30</v>
      </c>
      <c r="M167" t="s">
        <v>22</v>
      </c>
    </row>
    <row r="168" spans="1:13" hidden="1" x14ac:dyDescent="0.35">
      <c r="A168" s="32">
        <v>2025</v>
      </c>
      <c r="B168" s="33" t="s">
        <v>23</v>
      </c>
      <c r="C168" s="38" t="s">
        <v>96</v>
      </c>
      <c r="D168" s="47">
        <v>-10000</v>
      </c>
      <c r="E168" s="33" t="s">
        <v>16</v>
      </c>
      <c r="F168" s="33" t="s">
        <v>17</v>
      </c>
      <c r="G168" s="33" t="s">
        <v>97</v>
      </c>
      <c r="H168" s="33" t="s">
        <v>49</v>
      </c>
      <c r="I168" s="33"/>
      <c r="J168" s="33"/>
      <c r="K168" s="33"/>
      <c r="L168" s="33"/>
    </row>
    <row r="169" spans="1:13" hidden="1" x14ac:dyDescent="0.35">
      <c r="A169" s="32">
        <v>2025</v>
      </c>
      <c r="B169" s="33" t="s">
        <v>25</v>
      </c>
      <c r="C169" s="38" t="s">
        <v>98</v>
      </c>
      <c r="D169" s="47">
        <v>-15000</v>
      </c>
      <c r="E169" s="33" t="s">
        <v>16</v>
      </c>
      <c r="F169" s="33" t="s">
        <v>17</v>
      </c>
      <c r="G169" s="33" t="s">
        <v>97</v>
      </c>
      <c r="H169" s="33" t="s">
        <v>49</v>
      </c>
      <c r="I169" s="33"/>
      <c r="J169" s="33"/>
      <c r="K169" s="33"/>
      <c r="L169" s="33"/>
    </row>
    <row r="170" spans="1:13" x14ac:dyDescent="0.35">
      <c r="A170" s="32">
        <v>2026</v>
      </c>
      <c r="B170" s="33" t="s">
        <v>25</v>
      </c>
      <c r="C170" s="38" t="s">
        <v>98</v>
      </c>
      <c r="D170" s="47">
        <v>-12500</v>
      </c>
      <c r="E170" s="33" t="s">
        <v>16</v>
      </c>
      <c r="F170" s="33" t="s">
        <v>17</v>
      </c>
      <c r="G170" s="33" t="s">
        <v>97</v>
      </c>
      <c r="H170" s="33" t="s">
        <v>49</v>
      </c>
      <c r="I170" s="33" t="s">
        <v>20</v>
      </c>
      <c r="J170" s="33"/>
      <c r="K170" t="s">
        <v>30</v>
      </c>
      <c r="L170" t="s">
        <v>30</v>
      </c>
      <c r="M170" t="s">
        <v>22</v>
      </c>
    </row>
    <row r="171" spans="1:13" x14ac:dyDescent="0.35">
      <c r="A171" s="30">
        <v>2026</v>
      </c>
      <c r="B171" s="31" t="s">
        <v>31</v>
      </c>
      <c r="C171" s="57" t="s">
        <v>99</v>
      </c>
      <c r="D171" s="46">
        <v>-8500</v>
      </c>
      <c r="E171" s="31" t="s">
        <v>16</v>
      </c>
      <c r="F171" s="31" t="s">
        <v>17</v>
      </c>
      <c r="G171" s="31" t="s">
        <v>100</v>
      </c>
      <c r="H171" s="31" t="s">
        <v>49</v>
      </c>
      <c r="I171" s="31" t="s">
        <v>80</v>
      </c>
      <c r="J171" s="34"/>
      <c r="K171" t="s">
        <v>21</v>
      </c>
      <c r="L171" t="s">
        <v>21</v>
      </c>
      <c r="M171" t="s">
        <v>22</v>
      </c>
    </row>
    <row r="172" spans="1:13" x14ac:dyDescent="0.35">
      <c r="A172" s="32">
        <v>2026</v>
      </c>
      <c r="B172" s="33" t="s">
        <v>31</v>
      </c>
      <c r="C172" s="38" t="s">
        <v>101</v>
      </c>
      <c r="D172" s="47">
        <v>-500</v>
      </c>
      <c r="E172" s="33" t="s">
        <v>16</v>
      </c>
      <c r="F172" s="33" t="s">
        <v>17</v>
      </c>
      <c r="G172" s="33" t="s">
        <v>100</v>
      </c>
      <c r="H172" s="33" t="s">
        <v>49</v>
      </c>
      <c r="I172" s="33" t="s">
        <v>80</v>
      </c>
      <c r="J172" s="80"/>
      <c r="K172" t="s">
        <v>21</v>
      </c>
      <c r="L172" t="s">
        <v>21</v>
      </c>
      <c r="M172" t="s">
        <v>22</v>
      </c>
    </row>
    <row r="173" spans="1:13" x14ac:dyDescent="0.35">
      <c r="A173" s="30">
        <v>2026</v>
      </c>
      <c r="B173" s="31" t="s">
        <v>31</v>
      </c>
      <c r="C173" s="57" t="s">
        <v>102</v>
      </c>
      <c r="D173" s="46">
        <v>-35000</v>
      </c>
      <c r="E173" s="31" t="s">
        <v>16</v>
      </c>
      <c r="F173" s="31" t="s">
        <v>17</v>
      </c>
      <c r="G173" s="31" t="s">
        <v>100</v>
      </c>
      <c r="H173" s="31" t="s">
        <v>49</v>
      </c>
      <c r="I173" s="31" t="s">
        <v>20</v>
      </c>
      <c r="J173" s="34"/>
      <c r="K173" t="s">
        <v>21</v>
      </c>
      <c r="L173" t="s">
        <v>21</v>
      </c>
      <c r="M173" t="s">
        <v>22</v>
      </c>
    </row>
    <row r="174" spans="1:13" hidden="1" x14ac:dyDescent="0.35">
      <c r="A174" s="32">
        <v>2025</v>
      </c>
      <c r="B174" s="33" t="s">
        <v>31</v>
      </c>
      <c r="C174" s="38" t="s">
        <v>99</v>
      </c>
      <c r="D174" s="47">
        <v>-10000</v>
      </c>
      <c r="E174" s="33" t="s">
        <v>16</v>
      </c>
      <c r="F174" s="33" t="s">
        <v>17</v>
      </c>
      <c r="G174" s="33" t="s">
        <v>100</v>
      </c>
      <c r="H174" s="33" t="s">
        <v>49</v>
      </c>
      <c r="I174" s="33"/>
      <c r="J174" s="33"/>
      <c r="K174" s="33"/>
      <c r="L174" s="33"/>
    </row>
    <row r="175" spans="1:13" hidden="1" x14ac:dyDescent="0.35">
      <c r="A175" s="32">
        <v>2025</v>
      </c>
      <c r="B175" s="33" t="s">
        <v>31</v>
      </c>
      <c r="C175" s="38" t="s">
        <v>101</v>
      </c>
      <c r="D175" s="47">
        <v>-4000</v>
      </c>
      <c r="E175" s="33" t="s">
        <v>16</v>
      </c>
      <c r="F175" s="33" t="s">
        <v>17</v>
      </c>
      <c r="G175" s="33" t="s">
        <v>100</v>
      </c>
      <c r="H175" s="33" t="s">
        <v>49</v>
      </c>
      <c r="I175" s="33"/>
      <c r="J175" s="33"/>
      <c r="K175" s="33"/>
      <c r="L175" s="33"/>
    </row>
    <row r="176" spans="1:13" hidden="1" x14ac:dyDescent="0.35">
      <c r="A176" s="32">
        <v>2025</v>
      </c>
      <c r="B176" s="33" t="s">
        <v>31</v>
      </c>
      <c r="C176" s="38" t="s">
        <v>102</v>
      </c>
      <c r="D176" s="47">
        <v>-35000</v>
      </c>
      <c r="E176" s="33" t="s">
        <v>16</v>
      </c>
      <c r="F176" s="33" t="s">
        <v>17</v>
      </c>
      <c r="G176" s="33" t="s">
        <v>100</v>
      </c>
      <c r="H176" s="33" t="s">
        <v>49</v>
      </c>
      <c r="I176" s="33"/>
      <c r="J176" s="33"/>
      <c r="K176" s="33"/>
      <c r="L176" s="33"/>
    </row>
    <row r="177" spans="1:13" x14ac:dyDescent="0.35">
      <c r="A177" s="32">
        <v>2026</v>
      </c>
      <c r="B177" s="33" t="s">
        <v>31</v>
      </c>
      <c r="C177" s="36" t="s">
        <v>103</v>
      </c>
      <c r="D177" s="47">
        <v>0</v>
      </c>
      <c r="E177" s="33" t="s">
        <v>16</v>
      </c>
      <c r="F177" s="33" t="s">
        <v>17</v>
      </c>
      <c r="G177" s="33" t="s">
        <v>100</v>
      </c>
      <c r="H177" s="33" t="s">
        <v>19</v>
      </c>
      <c r="I177" s="33" t="s">
        <v>80</v>
      </c>
      <c r="J177" s="43"/>
      <c r="K177" t="s">
        <v>35</v>
      </c>
      <c r="L177" t="s">
        <v>35</v>
      </c>
      <c r="M177" t="s">
        <v>36</v>
      </c>
    </row>
    <row r="178" spans="1:13" x14ac:dyDescent="0.35">
      <c r="A178" s="32">
        <v>2026</v>
      </c>
      <c r="B178" s="31" t="s">
        <v>31</v>
      </c>
      <c r="C178" s="57" t="s">
        <v>104</v>
      </c>
      <c r="D178" s="46">
        <v>2000</v>
      </c>
      <c r="E178" s="31" t="s">
        <v>42</v>
      </c>
      <c r="F178" s="31" t="s">
        <v>17</v>
      </c>
      <c r="G178" s="31" t="s">
        <v>105</v>
      </c>
      <c r="H178" s="31" t="s">
        <v>57</v>
      </c>
      <c r="I178" s="31" t="s">
        <v>20</v>
      </c>
      <c r="J178" s="35"/>
      <c r="K178" t="s">
        <v>30</v>
      </c>
      <c r="L178" t="s">
        <v>30</v>
      </c>
      <c r="M178" t="s">
        <v>22</v>
      </c>
    </row>
    <row r="179" spans="1:13" x14ac:dyDescent="0.35">
      <c r="A179" s="30">
        <v>2026</v>
      </c>
      <c r="B179" s="31" t="s">
        <v>31</v>
      </c>
      <c r="C179" s="57" t="s">
        <v>106</v>
      </c>
      <c r="D179" s="46">
        <v>-1000</v>
      </c>
      <c r="E179" s="31" t="s">
        <v>16</v>
      </c>
      <c r="F179" s="31" t="s">
        <v>17</v>
      </c>
      <c r="G179" s="31" t="s">
        <v>105</v>
      </c>
      <c r="H179" s="31" t="s">
        <v>29</v>
      </c>
      <c r="I179" s="31" t="s">
        <v>20</v>
      </c>
      <c r="J179" s="34"/>
      <c r="K179" t="s">
        <v>21</v>
      </c>
      <c r="L179" t="s">
        <v>21</v>
      </c>
      <c r="M179" t="s">
        <v>22</v>
      </c>
    </row>
    <row r="180" spans="1:13" x14ac:dyDescent="0.35">
      <c r="A180" s="32">
        <v>2026</v>
      </c>
      <c r="B180" s="31" t="s">
        <v>14</v>
      </c>
      <c r="C180" s="57" t="s">
        <v>107</v>
      </c>
      <c r="D180" s="46">
        <v>-2500</v>
      </c>
      <c r="E180" s="31" t="s">
        <v>16</v>
      </c>
      <c r="F180" s="31" t="s">
        <v>17</v>
      </c>
      <c r="G180" s="31" t="s">
        <v>105</v>
      </c>
      <c r="H180" s="31" t="s">
        <v>49</v>
      </c>
      <c r="I180" s="31" t="s">
        <v>20</v>
      </c>
      <c r="J180" s="35"/>
      <c r="K180" t="s">
        <v>21</v>
      </c>
      <c r="L180" t="s">
        <v>21</v>
      </c>
      <c r="M180" t="s">
        <v>22</v>
      </c>
    </row>
    <row r="181" spans="1:13" x14ac:dyDescent="0.35">
      <c r="A181" s="30">
        <v>2026</v>
      </c>
      <c r="B181" s="31" t="s">
        <v>23</v>
      </c>
      <c r="C181" s="57" t="s">
        <v>107</v>
      </c>
      <c r="D181" s="46">
        <v>-2500</v>
      </c>
      <c r="E181" s="31" t="s">
        <v>16</v>
      </c>
      <c r="F181" s="31" t="s">
        <v>17</v>
      </c>
      <c r="G181" s="31" t="s">
        <v>105</v>
      </c>
      <c r="H181" s="31" t="s">
        <v>49</v>
      </c>
      <c r="I181" s="31" t="s">
        <v>20</v>
      </c>
      <c r="J181" s="31"/>
      <c r="K181" t="s">
        <v>21</v>
      </c>
      <c r="L181" t="s">
        <v>21</v>
      </c>
      <c r="M181" t="s">
        <v>22</v>
      </c>
    </row>
    <row r="182" spans="1:13" x14ac:dyDescent="0.35">
      <c r="A182" s="32">
        <v>2026</v>
      </c>
      <c r="B182" s="31" t="s">
        <v>24</v>
      </c>
      <c r="C182" s="57" t="s">
        <v>107</v>
      </c>
      <c r="D182" s="46">
        <v>-2500</v>
      </c>
      <c r="E182" s="31" t="s">
        <v>16</v>
      </c>
      <c r="F182" s="31" t="s">
        <v>17</v>
      </c>
      <c r="G182" s="31" t="s">
        <v>105</v>
      </c>
      <c r="H182" s="31" t="s">
        <v>49</v>
      </c>
      <c r="I182" s="31" t="s">
        <v>20</v>
      </c>
      <c r="J182" s="33"/>
      <c r="K182" t="s">
        <v>21</v>
      </c>
      <c r="L182" t="s">
        <v>21</v>
      </c>
      <c r="M182" t="s">
        <v>22</v>
      </c>
    </row>
    <row r="183" spans="1:13" x14ac:dyDescent="0.35">
      <c r="A183" s="30">
        <v>2026</v>
      </c>
      <c r="B183" s="31" t="s">
        <v>25</v>
      </c>
      <c r="C183" s="57" t="s">
        <v>107</v>
      </c>
      <c r="D183" s="46">
        <v>-2500</v>
      </c>
      <c r="E183" s="31" t="s">
        <v>16</v>
      </c>
      <c r="F183" s="31" t="s">
        <v>17</v>
      </c>
      <c r="G183" s="31" t="s">
        <v>105</v>
      </c>
      <c r="H183" s="31" t="s">
        <v>49</v>
      </c>
      <c r="I183" s="31" t="s">
        <v>20</v>
      </c>
      <c r="J183" s="31"/>
      <c r="K183" t="s">
        <v>21</v>
      </c>
      <c r="L183" t="s">
        <v>21</v>
      </c>
      <c r="M183" t="s">
        <v>22</v>
      </c>
    </row>
    <row r="184" spans="1:13" x14ac:dyDescent="0.35">
      <c r="A184" s="32">
        <v>2026</v>
      </c>
      <c r="B184" s="31" t="s">
        <v>14</v>
      </c>
      <c r="C184" s="57" t="s">
        <v>108</v>
      </c>
      <c r="D184" s="46">
        <v>-550</v>
      </c>
      <c r="E184" s="31" t="s">
        <v>16</v>
      </c>
      <c r="F184" s="31" t="s">
        <v>17</v>
      </c>
      <c r="G184" s="31" t="s">
        <v>105</v>
      </c>
      <c r="H184" s="31" t="s">
        <v>49</v>
      </c>
      <c r="I184" s="31" t="s">
        <v>20</v>
      </c>
      <c r="J184" s="33"/>
      <c r="K184" t="s">
        <v>21</v>
      </c>
      <c r="L184" t="s">
        <v>21</v>
      </c>
      <c r="M184" t="s">
        <v>22</v>
      </c>
    </row>
    <row r="185" spans="1:13" x14ac:dyDescent="0.35">
      <c r="A185" s="30">
        <v>2026</v>
      </c>
      <c r="B185" s="31" t="s">
        <v>23</v>
      </c>
      <c r="C185" s="57" t="s">
        <v>108</v>
      </c>
      <c r="D185" s="46">
        <v>-550</v>
      </c>
      <c r="E185" s="31" t="s">
        <v>16</v>
      </c>
      <c r="F185" s="31" t="s">
        <v>17</v>
      </c>
      <c r="G185" s="31" t="s">
        <v>105</v>
      </c>
      <c r="H185" s="31" t="s">
        <v>49</v>
      </c>
      <c r="I185" s="31" t="s">
        <v>20</v>
      </c>
      <c r="J185" s="31"/>
      <c r="K185" t="s">
        <v>21</v>
      </c>
      <c r="L185" t="s">
        <v>21</v>
      </c>
      <c r="M185" t="s">
        <v>22</v>
      </c>
    </row>
    <row r="186" spans="1:13" x14ac:dyDescent="0.35">
      <c r="A186" s="32">
        <v>2026</v>
      </c>
      <c r="B186" s="31" t="s">
        <v>24</v>
      </c>
      <c r="C186" s="57" t="s">
        <v>108</v>
      </c>
      <c r="D186" s="46">
        <v>-550</v>
      </c>
      <c r="E186" s="31" t="s">
        <v>16</v>
      </c>
      <c r="F186" s="31" t="s">
        <v>17</v>
      </c>
      <c r="G186" s="31" t="s">
        <v>105</v>
      </c>
      <c r="H186" s="31" t="s">
        <v>49</v>
      </c>
      <c r="I186" s="31" t="s">
        <v>20</v>
      </c>
      <c r="J186" s="33"/>
      <c r="K186" t="s">
        <v>21</v>
      </c>
      <c r="L186" t="s">
        <v>21</v>
      </c>
      <c r="M186" t="s">
        <v>22</v>
      </c>
    </row>
    <row r="187" spans="1:13" hidden="1" x14ac:dyDescent="0.35">
      <c r="A187" s="32">
        <v>2025</v>
      </c>
      <c r="B187" s="33" t="s">
        <v>31</v>
      </c>
      <c r="C187" s="38" t="s">
        <v>104</v>
      </c>
      <c r="D187" s="47">
        <v>2000</v>
      </c>
      <c r="E187" s="33" t="s">
        <v>42</v>
      </c>
      <c r="F187" s="33" t="s">
        <v>17</v>
      </c>
      <c r="G187" s="33" t="s">
        <v>105</v>
      </c>
      <c r="H187" s="33" t="s">
        <v>57</v>
      </c>
      <c r="I187" s="33"/>
      <c r="J187" s="33"/>
      <c r="K187" s="33"/>
      <c r="L187" s="33"/>
    </row>
    <row r="188" spans="1:13" hidden="1" x14ac:dyDescent="0.35">
      <c r="A188" s="32">
        <v>2025</v>
      </c>
      <c r="B188" s="33" t="s">
        <v>31</v>
      </c>
      <c r="C188" s="38" t="s">
        <v>106</v>
      </c>
      <c r="D188" s="47">
        <v>-1800</v>
      </c>
      <c r="E188" s="33" t="s">
        <v>16</v>
      </c>
      <c r="F188" s="33" t="s">
        <v>17</v>
      </c>
      <c r="G188" s="33" t="s">
        <v>105</v>
      </c>
      <c r="H188" s="33" t="s">
        <v>29</v>
      </c>
      <c r="I188" s="33"/>
      <c r="J188" s="33"/>
      <c r="K188" s="33"/>
      <c r="L188" s="33"/>
    </row>
    <row r="189" spans="1:13" hidden="1" x14ac:dyDescent="0.35">
      <c r="A189" s="32">
        <v>2025</v>
      </c>
      <c r="B189" s="33" t="s">
        <v>14</v>
      </c>
      <c r="C189" s="38" t="s">
        <v>107</v>
      </c>
      <c r="D189" s="47">
        <v>-2600</v>
      </c>
      <c r="E189" s="33" t="s">
        <v>16</v>
      </c>
      <c r="F189" s="33" t="s">
        <v>17</v>
      </c>
      <c r="G189" s="33" t="s">
        <v>105</v>
      </c>
      <c r="H189" s="33" t="s">
        <v>49</v>
      </c>
      <c r="I189" s="33"/>
      <c r="J189" s="33"/>
      <c r="K189" s="33"/>
      <c r="L189" s="33"/>
    </row>
    <row r="190" spans="1:13" hidden="1" x14ac:dyDescent="0.35">
      <c r="A190" s="32">
        <v>2025</v>
      </c>
      <c r="B190" s="33" t="s">
        <v>23</v>
      </c>
      <c r="C190" s="38" t="s">
        <v>107</v>
      </c>
      <c r="D190" s="47">
        <v>-2600</v>
      </c>
      <c r="E190" s="33" t="s">
        <v>16</v>
      </c>
      <c r="F190" s="33" t="s">
        <v>17</v>
      </c>
      <c r="G190" s="33" t="s">
        <v>105</v>
      </c>
      <c r="H190" s="33" t="s">
        <v>49</v>
      </c>
      <c r="I190" s="33"/>
      <c r="J190" s="33"/>
      <c r="K190" s="33"/>
      <c r="L190" s="33"/>
    </row>
    <row r="191" spans="1:13" hidden="1" x14ac:dyDescent="0.35">
      <c r="A191" s="32">
        <v>2025</v>
      </c>
      <c r="B191" s="33" t="s">
        <v>24</v>
      </c>
      <c r="C191" s="38" t="s">
        <v>107</v>
      </c>
      <c r="D191" s="47">
        <v>-2600</v>
      </c>
      <c r="E191" s="33" t="s">
        <v>16</v>
      </c>
      <c r="F191" s="33" t="s">
        <v>17</v>
      </c>
      <c r="G191" s="33" t="s">
        <v>105</v>
      </c>
      <c r="H191" s="33" t="s">
        <v>49</v>
      </c>
      <c r="I191" s="33"/>
      <c r="J191" s="33"/>
      <c r="K191" s="33"/>
      <c r="L191" s="33"/>
    </row>
    <row r="192" spans="1:13" hidden="1" x14ac:dyDescent="0.35">
      <c r="A192" s="32">
        <v>2025</v>
      </c>
      <c r="B192" s="33" t="s">
        <v>25</v>
      </c>
      <c r="C192" s="38" t="s">
        <v>107</v>
      </c>
      <c r="D192" s="47">
        <v>-2600</v>
      </c>
      <c r="E192" s="33" t="s">
        <v>16</v>
      </c>
      <c r="F192" s="33" t="s">
        <v>17</v>
      </c>
      <c r="G192" s="33" t="s">
        <v>105</v>
      </c>
      <c r="H192" s="33" t="s">
        <v>49</v>
      </c>
      <c r="I192" s="33"/>
      <c r="J192" s="33"/>
      <c r="K192" s="33"/>
      <c r="L192" s="33"/>
    </row>
    <row r="193" spans="1:13" hidden="1" x14ac:dyDescent="0.35">
      <c r="A193" s="32">
        <v>2025</v>
      </c>
      <c r="B193" s="33" t="s">
        <v>14</v>
      </c>
      <c r="C193" s="38" t="s">
        <v>108</v>
      </c>
      <c r="D193" s="47">
        <v>-450</v>
      </c>
      <c r="E193" s="33" t="s">
        <v>16</v>
      </c>
      <c r="F193" s="33" t="s">
        <v>17</v>
      </c>
      <c r="G193" s="33" t="s">
        <v>105</v>
      </c>
      <c r="H193" s="33" t="s">
        <v>49</v>
      </c>
      <c r="I193" s="33"/>
      <c r="J193" s="33"/>
      <c r="K193" s="33"/>
      <c r="L193" s="33"/>
    </row>
    <row r="194" spans="1:13" hidden="1" x14ac:dyDescent="0.35">
      <c r="A194" s="32">
        <v>2025</v>
      </c>
      <c r="B194" s="33" t="s">
        <v>23</v>
      </c>
      <c r="C194" s="38" t="s">
        <v>108</v>
      </c>
      <c r="D194" s="47">
        <v>-450</v>
      </c>
      <c r="E194" s="33" t="s">
        <v>16</v>
      </c>
      <c r="F194" s="33" t="s">
        <v>17</v>
      </c>
      <c r="G194" s="33" t="s">
        <v>105</v>
      </c>
      <c r="H194" s="33" t="s">
        <v>49</v>
      </c>
      <c r="I194" s="33"/>
      <c r="J194" s="33"/>
      <c r="K194" s="33"/>
      <c r="L194" s="33"/>
    </row>
    <row r="195" spans="1:13" hidden="1" x14ac:dyDescent="0.35">
      <c r="A195" s="32">
        <v>2025</v>
      </c>
      <c r="B195" s="33" t="s">
        <v>24</v>
      </c>
      <c r="C195" s="38" t="s">
        <v>108</v>
      </c>
      <c r="D195" s="47">
        <v>-450</v>
      </c>
      <c r="E195" s="33" t="s">
        <v>16</v>
      </c>
      <c r="F195" s="33" t="s">
        <v>17</v>
      </c>
      <c r="G195" s="33" t="s">
        <v>105</v>
      </c>
      <c r="H195" s="33" t="s">
        <v>49</v>
      </c>
      <c r="I195" s="33"/>
      <c r="J195" s="33"/>
      <c r="K195" s="33"/>
      <c r="L195" s="33"/>
    </row>
    <row r="196" spans="1:13" hidden="1" x14ac:dyDescent="0.35">
      <c r="A196" s="32">
        <v>2025</v>
      </c>
      <c r="B196" s="33" t="s">
        <v>25</v>
      </c>
      <c r="C196" s="38" t="s">
        <v>108</v>
      </c>
      <c r="D196" s="47">
        <v>-450</v>
      </c>
      <c r="E196" s="33" t="s">
        <v>16</v>
      </c>
      <c r="F196" s="33" t="s">
        <v>17</v>
      </c>
      <c r="G196" s="33" t="s">
        <v>105</v>
      </c>
      <c r="H196" s="33" t="s">
        <v>49</v>
      </c>
      <c r="I196" s="33"/>
      <c r="J196" s="33"/>
      <c r="K196" s="33"/>
      <c r="L196" s="33"/>
    </row>
    <row r="197" spans="1:13" x14ac:dyDescent="0.35">
      <c r="A197" s="30">
        <v>2026</v>
      </c>
      <c r="B197" s="31" t="s">
        <v>25</v>
      </c>
      <c r="C197" s="57" t="s">
        <v>108</v>
      </c>
      <c r="D197" s="46">
        <f>-550</f>
        <v>-550</v>
      </c>
      <c r="E197" s="31" t="s">
        <v>16</v>
      </c>
      <c r="F197" s="31" t="s">
        <v>17</v>
      </c>
      <c r="G197" s="31" t="s">
        <v>105</v>
      </c>
      <c r="H197" s="31" t="s">
        <v>49</v>
      </c>
      <c r="I197" s="31" t="s">
        <v>20</v>
      </c>
      <c r="J197" s="31"/>
      <c r="K197" t="s">
        <v>21</v>
      </c>
      <c r="L197" t="s">
        <v>21</v>
      </c>
      <c r="M197" t="s">
        <v>22</v>
      </c>
    </row>
    <row r="198" spans="1:13" x14ac:dyDescent="0.35">
      <c r="A198" s="30">
        <v>2026</v>
      </c>
      <c r="B198" s="31" t="s">
        <v>14</v>
      </c>
      <c r="C198" s="57" t="s">
        <v>109</v>
      </c>
      <c r="D198" s="46">
        <f>-27600</f>
        <v>-27600</v>
      </c>
      <c r="E198" s="31" t="s">
        <v>16</v>
      </c>
      <c r="F198" s="31" t="s">
        <v>17</v>
      </c>
      <c r="G198" s="31" t="s">
        <v>110</v>
      </c>
      <c r="H198" s="31" t="s">
        <v>49</v>
      </c>
      <c r="I198" s="31" t="s">
        <v>20</v>
      </c>
      <c r="J198" s="34"/>
      <c r="K198" t="s">
        <v>21</v>
      </c>
      <c r="L198" t="s">
        <v>21</v>
      </c>
      <c r="M198" t="s">
        <v>22</v>
      </c>
    </row>
    <row r="199" spans="1:13" x14ac:dyDescent="0.35">
      <c r="A199" s="32">
        <v>2026</v>
      </c>
      <c r="B199" s="33" t="s">
        <v>23</v>
      </c>
      <c r="C199" s="38" t="s">
        <v>111</v>
      </c>
      <c r="D199" s="46">
        <f>-27600</f>
        <v>-27600</v>
      </c>
      <c r="E199" s="33" t="s">
        <v>16</v>
      </c>
      <c r="F199" s="33" t="s">
        <v>17</v>
      </c>
      <c r="G199" s="33" t="s">
        <v>110</v>
      </c>
      <c r="H199" s="33" t="s">
        <v>49</v>
      </c>
      <c r="I199" s="33" t="s">
        <v>20</v>
      </c>
      <c r="J199" s="33"/>
      <c r="K199" t="s">
        <v>21</v>
      </c>
      <c r="L199" t="s">
        <v>21</v>
      </c>
      <c r="M199" t="s">
        <v>22</v>
      </c>
    </row>
    <row r="200" spans="1:13" x14ac:dyDescent="0.35">
      <c r="A200" s="30">
        <v>2026</v>
      </c>
      <c r="B200" s="31" t="s">
        <v>24</v>
      </c>
      <c r="C200" s="57" t="s">
        <v>112</v>
      </c>
      <c r="D200" s="46">
        <f>-27600</f>
        <v>-27600</v>
      </c>
      <c r="E200" s="31" t="s">
        <v>16</v>
      </c>
      <c r="F200" s="31" t="s">
        <v>17</v>
      </c>
      <c r="G200" s="31" t="s">
        <v>110</v>
      </c>
      <c r="H200" s="31" t="s">
        <v>49</v>
      </c>
      <c r="I200" s="31" t="s">
        <v>20</v>
      </c>
      <c r="J200" s="33"/>
      <c r="K200" t="s">
        <v>21</v>
      </c>
      <c r="L200" t="s">
        <v>21</v>
      </c>
      <c r="M200" t="s">
        <v>22</v>
      </c>
    </row>
    <row r="201" spans="1:13" hidden="1" x14ac:dyDescent="0.35">
      <c r="A201" s="32">
        <v>2025</v>
      </c>
      <c r="B201" s="33" t="s">
        <v>14</v>
      </c>
      <c r="C201" s="38" t="s">
        <v>109</v>
      </c>
      <c r="D201" s="47">
        <v>-25000</v>
      </c>
      <c r="E201" s="33" t="s">
        <v>16</v>
      </c>
      <c r="F201" s="33" t="s">
        <v>17</v>
      </c>
      <c r="G201" s="33" t="s">
        <v>110</v>
      </c>
      <c r="H201" s="33" t="s">
        <v>49</v>
      </c>
      <c r="I201" s="33"/>
      <c r="J201" s="33"/>
      <c r="K201" s="33"/>
      <c r="L201" s="33"/>
    </row>
    <row r="202" spans="1:13" hidden="1" x14ac:dyDescent="0.35">
      <c r="A202" s="32">
        <v>2025</v>
      </c>
      <c r="B202" s="33" t="s">
        <v>23</v>
      </c>
      <c r="C202" s="38" t="s">
        <v>111</v>
      </c>
      <c r="D202" s="47">
        <v>-25000</v>
      </c>
      <c r="E202" s="33" t="s">
        <v>16</v>
      </c>
      <c r="F202" s="33" t="s">
        <v>17</v>
      </c>
      <c r="G202" s="33" t="s">
        <v>110</v>
      </c>
      <c r="H202" s="33" t="s">
        <v>49</v>
      </c>
      <c r="I202" s="33"/>
      <c r="J202" s="33"/>
      <c r="K202" s="33"/>
      <c r="L202" s="33"/>
    </row>
    <row r="203" spans="1:13" hidden="1" x14ac:dyDescent="0.35">
      <c r="A203" s="32">
        <v>2025</v>
      </c>
      <c r="B203" s="33" t="s">
        <v>24</v>
      </c>
      <c r="C203" s="33" t="s">
        <v>112</v>
      </c>
      <c r="D203" s="47">
        <v>-25000</v>
      </c>
      <c r="E203" s="33" t="s">
        <v>16</v>
      </c>
      <c r="F203" s="33" t="s">
        <v>17</v>
      </c>
      <c r="G203" s="33" t="s">
        <v>110</v>
      </c>
      <c r="H203" s="33" t="s">
        <v>49</v>
      </c>
      <c r="I203" s="33"/>
      <c r="J203" s="33"/>
      <c r="K203" s="33"/>
    </row>
    <row r="204" spans="1:13" hidden="1" x14ac:dyDescent="0.35">
      <c r="A204" s="32">
        <v>2025</v>
      </c>
      <c r="B204" s="33" t="s">
        <v>25</v>
      </c>
      <c r="C204" s="33" t="s">
        <v>113</v>
      </c>
      <c r="D204" s="47">
        <v>-25000</v>
      </c>
      <c r="E204" s="33" t="s">
        <v>16</v>
      </c>
      <c r="F204" s="33" t="s">
        <v>17</v>
      </c>
      <c r="G204" s="33" t="s">
        <v>110</v>
      </c>
      <c r="H204" s="33" t="s">
        <v>49</v>
      </c>
      <c r="I204" s="33"/>
      <c r="J204" s="33"/>
      <c r="K204" s="33"/>
    </row>
    <row r="205" spans="1:13" x14ac:dyDescent="0.35">
      <c r="A205" s="32">
        <v>2026</v>
      </c>
      <c r="B205" s="33" t="s">
        <v>25</v>
      </c>
      <c r="C205" s="33" t="s">
        <v>113</v>
      </c>
      <c r="D205" s="46">
        <f>-27600</f>
        <v>-27600</v>
      </c>
      <c r="E205" s="33" t="s">
        <v>16</v>
      </c>
      <c r="F205" s="33" t="s">
        <v>17</v>
      </c>
      <c r="G205" s="33" t="s">
        <v>110</v>
      </c>
      <c r="H205" s="33" t="s">
        <v>49</v>
      </c>
      <c r="I205" s="33" t="s">
        <v>20</v>
      </c>
      <c r="J205" s="33"/>
      <c r="K205" t="s">
        <v>21</v>
      </c>
      <c r="L205" t="s">
        <v>21</v>
      </c>
      <c r="M205" t="s">
        <v>22</v>
      </c>
    </row>
    <row r="206" spans="1:13" x14ac:dyDescent="0.35">
      <c r="A206" s="30">
        <v>2026</v>
      </c>
      <c r="B206" s="31" t="s">
        <v>31</v>
      </c>
      <c r="C206" s="31" t="s">
        <v>114</v>
      </c>
      <c r="D206" s="46">
        <v>-8850</v>
      </c>
      <c r="E206" s="31" t="s">
        <v>16</v>
      </c>
      <c r="F206" s="31" t="s">
        <v>17</v>
      </c>
      <c r="G206" s="31" t="s">
        <v>115</v>
      </c>
      <c r="H206" s="31" t="s">
        <v>29</v>
      </c>
      <c r="I206" s="31" t="s">
        <v>20</v>
      </c>
      <c r="J206" s="34"/>
      <c r="K206" t="s">
        <v>30</v>
      </c>
      <c r="L206" t="s">
        <v>30</v>
      </c>
      <c r="M206" t="s">
        <v>22</v>
      </c>
    </row>
    <row r="207" spans="1:13" x14ac:dyDescent="0.35">
      <c r="A207" s="32">
        <v>2026</v>
      </c>
      <c r="B207" s="33" t="s">
        <v>14</v>
      </c>
      <c r="C207" s="33" t="s">
        <v>116</v>
      </c>
      <c r="D207" s="47">
        <f>-(1900*3)</f>
        <v>-5700</v>
      </c>
      <c r="E207" s="33" t="s">
        <v>16</v>
      </c>
      <c r="F207" s="33" t="s">
        <v>17</v>
      </c>
      <c r="G207" s="33" t="s">
        <v>115</v>
      </c>
      <c r="H207" s="33" t="s">
        <v>49</v>
      </c>
      <c r="I207" s="33" t="s">
        <v>20</v>
      </c>
      <c r="J207" s="33"/>
      <c r="K207" t="s">
        <v>30</v>
      </c>
      <c r="L207" t="s">
        <v>30</v>
      </c>
      <c r="M207" t="s">
        <v>22</v>
      </c>
    </row>
    <row r="208" spans="1:13" x14ac:dyDescent="0.35">
      <c r="A208" s="30">
        <v>2026</v>
      </c>
      <c r="B208" s="31" t="s">
        <v>23</v>
      </c>
      <c r="C208" s="31" t="s">
        <v>116</v>
      </c>
      <c r="D208" s="46">
        <f>-(1900*3)</f>
        <v>-5700</v>
      </c>
      <c r="E208" s="31" t="s">
        <v>16</v>
      </c>
      <c r="F208" s="31" t="s">
        <v>17</v>
      </c>
      <c r="G208" s="31" t="s">
        <v>115</v>
      </c>
      <c r="H208" s="31" t="s">
        <v>49</v>
      </c>
      <c r="I208" s="31" t="s">
        <v>20</v>
      </c>
      <c r="J208" s="31"/>
      <c r="K208" t="s">
        <v>30</v>
      </c>
      <c r="L208" t="s">
        <v>30</v>
      </c>
      <c r="M208" t="s">
        <v>22</v>
      </c>
    </row>
    <row r="209" spans="1:13" x14ac:dyDescent="0.35">
      <c r="A209" s="32">
        <v>2026</v>
      </c>
      <c r="B209" s="33" t="s">
        <v>24</v>
      </c>
      <c r="C209" s="33" t="s">
        <v>116</v>
      </c>
      <c r="D209" s="47">
        <f>-(1900*3)</f>
        <v>-5700</v>
      </c>
      <c r="E209" s="33" t="s">
        <v>16</v>
      </c>
      <c r="F209" s="33" t="s">
        <v>17</v>
      </c>
      <c r="G209" s="33" t="s">
        <v>115</v>
      </c>
      <c r="H209" s="33" t="s">
        <v>49</v>
      </c>
      <c r="I209" s="33" t="s">
        <v>20</v>
      </c>
      <c r="J209" s="33"/>
      <c r="K209" t="s">
        <v>30</v>
      </c>
      <c r="L209" t="s">
        <v>30</v>
      </c>
      <c r="M209" t="s">
        <v>22</v>
      </c>
    </row>
    <row r="210" spans="1:13" x14ac:dyDescent="0.35">
      <c r="A210" s="30">
        <v>2026</v>
      </c>
      <c r="B210" s="31" t="s">
        <v>25</v>
      </c>
      <c r="C210" s="31" t="s">
        <v>116</v>
      </c>
      <c r="D210" s="46">
        <f>-(1900*3)</f>
        <v>-5700</v>
      </c>
      <c r="E210" s="31" t="s">
        <v>16</v>
      </c>
      <c r="F210" s="31" t="s">
        <v>17</v>
      </c>
      <c r="G210" s="31" t="s">
        <v>115</v>
      </c>
      <c r="H210" s="31" t="s">
        <v>49</v>
      </c>
      <c r="I210" s="31" t="s">
        <v>20</v>
      </c>
      <c r="J210" s="31"/>
      <c r="K210" t="s">
        <v>30</v>
      </c>
      <c r="L210" t="s">
        <v>30</v>
      </c>
      <c r="M210" t="s">
        <v>22</v>
      </c>
    </row>
    <row r="211" spans="1:13" x14ac:dyDescent="0.35">
      <c r="A211" s="32">
        <v>2026</v>
      </c>
      <c r="B211" s="33" t="s">
        <v>31</v>
      </c>
      <c r="C211" s="58" t="s">
        <v>117</v>
      </c>
      <c r="D211" s="47">
        <v>-1800</v>
      </c>
      <c r="E211" s="33" t="s">
        <v>16</v>
      </c>
      <c r="F211" s="33" t="s">
        <v>17</v>
      </c>
      <c r="G211" s="33" t="s">
        <v>115</v>
      </c>
      <c r="H211" s="33" t="s">
        <v>29</v>
      </c>
      <c r="I211" s="33" t="s">
        <v>20</v>
      </c>
      <c r="J211" s="33"/>
      <c r="K211" t="s">
        <v>30</v>
      </c>
      <c r="L211" t="s">
        <v>30</v>
      </c>
      <c r="M211" t="s">
        <v>22</v>
      </c>
    </row>
    <row r="212" spans="1:13" hidden="1" x14ac:dyDescent="0.35">
      <c r="A212" s="32">
        <v>2025</v>
      </c>
      <c r="B212" s="33" t="s">
        <v>31</v>
      </c>
      <c r="C212" s="33" t="s">
        <v>114</v>
      </c>
      <c r="D212" s="47">
        <v>-6500</v>
      </c>
      <c r="E212" s="33" t="s">
        <v>16</v>
      </c>
      <c r="F212" s="33" t="s">
        <v>17</v>
      </c>
      <c r="G212" s="33" t="s">
        <v>115</v>
      </c>
      <c r="H212" s="33" t="s">
        <v>29</v>
      </c>
      <c r="I212" s="33"/>
      <c r="J212" s="33"/>
      <c r="K212" s="33"/>
    </row>
    <row r="213" spans="1:13" hidden="1" x14ac:dyDescent="0.35">
      <c r="A213" s="32">
        <v>2025</v>
      </c>
      <c r="B213" s="33" t="s">
        <v>14</v>
      </c>
      <c r="C213" s="33" t="s">
        <v>116</v>
      </c>
      <c r="D213" s="47">
        <v>-4800</v>
      </c>
      <c r="E213" s="33" t="s">
        <v>16</v>
      </c>
      <c r="F213" s="33" t="s">
        <v>17</v>
      </c>
      <c r="G213" s="33" t="s">
        <v>115</v>
      </c>
      <c r="H213" s="33" t="s">
        <v>49</v>
      </c>
      <c r="I213" s="33"/>
      <c r="J213" s="33"/>
      <c r="K213" s="33"/>
    </row>
    <row r="214" spans="1:13" hidden="1" x14ac:dyDescent="0.35">
      <c r="A214" s="32">
        <v>2025</v>
      </c>
      <c r="B214" s="33" t="s">
        <v>23</v>
      </c>
      <c r="C214" s="33" t="s">
        <v>116</v>
      </c>
      <c r="D214" s="47">
        <v>-4800</v>
      </c>
      <c r="E214" s="33" t="s">
        <v>16</v>
      </c>
      <c r="F214" s="33" t="s">
        <v>17</v>
      </c>
      <c r="G214" s="33" t="s">
        <v>115</v>
      </c>
      <c r="H214" s="33" t="s">
        <v>49</v>
      </c>
      <c r="I214" s="33"/>
      <c r="J214" s="33"/>
      <c r="K214" s="33"/>
    </row>
    <row r="215" spans="1:13" hidden="1" x14ac:dyDescent="0.35">
      <c r="A215" s="32">
        <v>2025</v>
      </c>
      <c r="B215" s="33" t="s">
        <v>24</v>
      </c>
      <c r="C215" s="33" t="s">
        <v>116</v>
      </c>
      <c r="D215" s="47">
        <v>-4800</v>
      </c>
      <c r="E215" s="33" t="s">
        <v>16</v>
      </c>
      <c r="F215" s="33" t="s">
        <v>17</v>
      </c>
      <c r="G215" s="33" t="s">
        <v>115</v>
      </c>
      <c r="H215" s="33" t="s">
        <v>49</v>
      </c>
      <c r="I215" s="33"/>
      <c r="J215" s="33"/>
      <c r="K215" s="33"/>
    </row>
    <row r="216" spans="1:13" hidden="1" x14ac:dyDescent="0.35">
      <c r="A216" s="32">
        <v>2025</v>
      </c>
      <c r="B216" s="33" t="s">
        <v>25</v>
      </c>
      <c r="C216" s="33" t="s">
        <v>116</v>
      </c>
      <c r="D216" s="47">
        <v>-4800</v>
      </c>
      <c r="E216" s="33" t="s">
        <v>16</v>
      </c>
      <c r="F216" s="33" t="s">
        <v>17</v>
      </c>
      <c r="G216" s="33" t="s">
        <v>115</v>
      </c>
      <c r="H216" s="33" t="s">
        <v>49</v>
      </c>
      <c r="I216" s="33"/>
      <c r="J216" s="33"/>
      <c r="K216" s="33"/>
    </row>
    <row r="217" spans="1:13" x14ac:dyDescent="0.35">
      <c r="A217" s="30">
        <v>2026</v>
      </c>
      <c r="B217" s="31" t="s">
        <v>31</v>
      </c>
      <c r="C217" s="56" t="s">
        <v>118</v>
      </c>
      <c r="D217" s="46">
        <v>-3500</v>
      </c>
      <c r="E217" s="31" t="s">
        <v>16</v>
      </c>
      <c r="F217" s="31" t="s">
        <v>17</v>
      </c>
      <c r="G217" s="31" t="s">
        <v>115</v>
      </c>
      <c r="H217" s="31" t="s">
        <v>49</v>
      </c>
      <c r="I217" s="31" t="s">
        <v>20</v>
      </c>
      <c r="J217" s="34"/>
      <c r="K217" t="s">
        <v>30</v>
      </c>
      <c r="L217" t="s">
        <v>30</v>
      </c>
      <c r="M217" t="s">
        <v>22</v>
      </c>
    </row>
    <row r="218" spans="1:13" x14ac:dyDescent="0.35">
      <c r="A218" s="30">
        <v>2026</v>
      </c>
      <c r="B218" s="31" t="s">
        <v>31</v>
      </c>
      <c r="C218" s="31" t="s">
        <v>119</v>
      </c>
      <c r="D218" s="46">
        <v>0</v>
      </c>
      <c r="E218" s="31" t="s">
        <v>42</v>
      </c>
      <c r="F218" s="31" t="s">
        <v>17</v>
      </c>
      <c r="G218" s="31" t="s">
        <v>53</v>
      </c>
      <c r="H218" s="31" t="s">
        <v>57</v>
      </c>
      <c r="I218" s="31" t="s">
        <v>20</v>
      </c>
      <c r="J218" s="34"/>
      <c r="K218" t="s">
        <v>35</v>
      </c>
      <c r="L218" t="s">
        <v>35</v>
      </c>
      <c r="M218" t="s">
        <v>36</v>
      </c>
    </row>
    <row r="219" spans="1:13" x14ac:dyDescent="0.35">
      <c r="A219" s="32">
        <v>2026</v>
      </c>
      <c r="B219" s="33" t="s">
        <v>31</v>
      </c>
      <c r="C219" s="33" t="s">
        <v>120</v>
      </c>
      <c r="D219" s="47">
        <f>12000+18000</f>
        <v>30000</v>
      </c>
      <c r="E219" s="33" t="s">
        <v>42</v>
      </c>
      <c r="F219" s="33" t="s">
        <v>17</v>
      </c>
      <c r="G219" s="33" t="s">
        <v>121</v>
      </c>
      <c r="H219" s="33" t="s">
        <v>120</v>
      </c>
      <c r="I219" s="33" t="s">
        <v>20</v>
      </c>
      <c r="J219" s="35"/>
      <c r="K219" t="s">
        <v>21</v>
      </c>
      <c r="L219" t="s">
        <v>21</v>
      </c>
      <c r="M219" t="s">
        <v>22</v>
      </c>
    </row>
    <row r="220" spans="1:13" x14ac:dyDescent="0.35">
      <c r="A220" s="30">
        <v>2026</v>
      </c>
      <c r="B220" s="31" t="s">
        <v>14</v>
      </c>
      <c r="C220" s="31" t="s">
        <v>122</v>
      </c>
      <c r="D220" s="46">
        <v>453255</v>
      </c>
      <c r="E220" s="31" t="s">
        <v>42</v>
      </c>
      <c r="F220" s="31" t="s">
        <v>17</v>
      </c>
      <c r="G220" s="31" t="s">
        <v>121</v>
      </c>
      <c r="H220" s="31" t="s">
        <v>87</v>
      </c>
      <c r="I220" s="31" t="s">
        <v>20</v>
      </c>
      <c r="J220" s="34"/>
      <c r="K220" t="s">
        <v>30</v>
      </c>
      <c r="L220" t="s">
        <v>30</v>
      </c>
      <c r="M220" t="s">
        <v>22</v>
      </c>
    </row>
    <row r="221" spans="1:13" x14ac:dyDescent="0.35">
      <c r="A221" s="32">
        <v>2026</v>
      </c>
      <c r="B221" s="33" t="s">
        <v>31</v>
      </c>
      <c r="C221" s="33" t="s">
        <v>123</v>
      </c>
      <c r="D221" s="47">
        <v>-2100</v>
      </c>
      <c r="E221" s="33" t="s">
        <v>16</v>
      </c>
      <c r="F221" s="33" t="s">
        <v>17</v>
      </c>
      <c r="G221" s="33" t="s">
        <v>121</v>
      </c>
      <c r="H221" s="33" t="s">
        <v>29</v>
      </c>
      <c r="I221" s="33" t="s">
        <v>20</v>
      </c>
      <c r="J221" s="35"/>
      <c r="K221" t="s">
        <v>21</v>
      </c>
      <c r="L221" t="s">
        <v>21</v>
      </c>
      <c r="M221" t="s">
        <v>22</v>
      </c>
    </row>
    <row r="222" spans="1:13" x14ac:dyDescent="0.35">
      <c r="A222" s="30">
        <v>2026</v>
      </c>
      <c r="B222" s="31" t="s">
        <v>31</v>
      </c>
      <c r="C222" s="31" t="s">
        <v>124</v>
      </c>
      <c r="D222" s="46">
        <v>-870</v>
      </c>
      <c r="E222" s="31" t="s">
        <v>16</v>
      </c>
      <c r="F222" s="31" t="s">
        <v>17</v>
      </c>
      <c r="G222" s="31" t="s">
        <v>121</v>
      </c>
      <c r="H222" s="31" t="s">
        <v>29</v>
      </c>
      <c r="I222" s="31" t="s">
        <v>20</v>
      </c>
      <c r="J222" s="79"/>
      <c r="K222" t="s">
        <v>30</v>
      </c>
      <c r="L222" t="s">
        <v>30</v>
      </c>
      <c r="M222" t="s">
        <v>22</v>
      </c>
    </row>
    <row r="223" spans="1:13" x14ac:dyDescent="0.35">
      <c r="A223" s="32">
        <v>2026</v>
      </c>
      <c r="B223" s="33" t="s">
        <v>31</v>
      </c>
      <c r="C223" s="33" t="s">
        <v>125</v>
      </c>
      <c r="D223" s="47">
        <v>-1600</v>
      </c>
      <c r="E223" s="33" t="s">
        <v>16</v>
      </c>
      <c r="F223" s="33" t="s">
        <v>17</v>
      </c>
      <c r="G223" s="33" t="s">
        <v>121</v>
      </c>
      <c r="H223" s="33" t="s">
        <v>29</v>
      </c>
      <c r="I223" s="33" t="s">
        <v>20</v>
      </c>
      <c r="J223" s="35"/>
      <c r="K223" t="s">
        <v>30</v>
      </c>
      <c r="L223" t="s">
        <v>30</v>
      </c>
      <c r="M223" t="s">
        <v>22</v>
      </c>
    </row>
    <row r="224" spans="1:13" x14ac:dyDescent="0.35">
      <c r="A224" s="30">
        <v>2026</v>
      </c>
      <c r="B224" s="31" t="s">
        <v>31</v>
      </c>
      <c r="C224" s="31" t="s">
        <v>126</v>
      </c>
      <c r="D224" s="52">
        <v>-12608</v>
      </c>
      <c r="E224" s="31" t="s">
        <v>16</v>
      </c>
      <c r="F224" s="31" t="s">
        <v>17</v>
      </c>
      <c r="G224" s="31" t="s">
        <v>121</v>
      </c>
      <c r="H224" s="31" t="s">
        <v>49</v>
      </c>
      <c r="I224" s="31" t="s">
        <v>20</v>
      </c>
      <c r="J224" s="80"/>
      <c r="K224" t="s">
        <v>21</v>
      </c>
      <c r="L224" t="s">
        <v>21</v>
      </c>
      <c r="M224" t="s">
        <v>22</v>
      </c>
    </row>
    <row r="225" spans="1:13" hidden="1" x14ac:dyDescent="0.35">
      <c r="A225" s="32">
        <v>2025</v>
      </c>
      <c r="B225" s="33" t="s">
        <v>31</v>
      </c>
      <c r="C225" s="33" t="s">
        <v>119</v>
      </c>
      <c r="D225" s="47">
        <v>10000</v>
      </c>
      <c r="E225" s="33" t="s">
        <v>42</v>
      </c>
      <c r="F225" s="33" t="s">
        <v>17</v>
      </c>
      <c r="G225" s="33" t="s">
        <v>121</v>
      </c>
      <c r="H225" s="33" t="s">
        <v>57</v>
      </c>
      <c r="I225" s="33"/>
      <c r="J225" s="33"/>
      <c r="K225" s="33"/>
    </row>
    <row r="226" spans="1:13" hidden="1" x14ac:dyDescent="0.35">
      <c r="A226" s="32">
        <v>2025</v>
      </c>
      <c r="B226" s="33" t="s">
        <v>31</v>
      </c>
      <c r="C226" s="33" t="s">
        <v>120</v>
      </c>
      <c r="D226" s="47">
        <v>20000</v>
      </c>
      <c r="E226" s="33" t="s">
        <v>42</v>
      </c>
      <c r="F226" s="33" t="s">
        <v>17</v>
      </c>
      <c r="G226" s="33" t="s">
        <v>121</v>
      </c>
      <c r="H226" s="33" t="s">
        <v>120</v>
      </c>
      <c r="I226" s="33"/>
      <c r="J226" s="33"/>
      <c r="K226" s="33"/>
    </row>
    <row r="227" spans="1:13" hidden="1" x14ac:dyDescent="0.35">
      <c r="A227" s="32">
        <v>2025</v>
      </c>
      <c r="B227" s="33" t="s">
        <v>14</v>
      </c>
      <c r="C227" s="33" t="s">
        <v>122</v>
      </c>
      <c r="D227" s="47">
        <v>431800</v>
      </c>
      <c r="E227" s="33" t="s">
        <v>42</v>
      </c>
      <c r="F227" s="33" t="s">
        <v>17</v>
      </c>
      <c r="G227" s="33" t="s">
        <v>121</v>
      </c>
      <c r="H227" s="33" t="s">
        <v>87</v>
      </c>
      <c r="I227" s="33"/>
      <c r="J227" s="33"/>
      <c r="K227" s="33"/>
    </row>
    <row r="228" spans="1:13" hidden="1" x14ac:dyDescent="0.35">
      <c r="A228" s="32">
        <v>2025</v>
      </c>
      <c r="B228" s="33" t="s">
        <v>31</v>
      </c>
      <c r="C228" s="33" t="s">
        <v>123</v>
      </c>
      <c r="D228" s="47">
        <v>-2400</v>
      </c>
      <c r="E228" s="33" t="s">
        <v>16</v>
      </c>
      <c r="F228" s="33" t="s">
        <v>17</v>
      </c>
      <c r="G228" s="33" t="s">
        <v>121</v>
      </c>
      <c r="H228" s="33" t="s">
        <v>29</v>
      </c>
      <c r="I228" s="33"/>
      <c r="J228" s="33"/>
      <c r="K228" s="33"/>
    </row>
    <row r="229" spans="1:13" hidden="1" x14ac:dyDescent="0.35">
      <c r="A229" s="32">
        <v>2025</v>
      </c>
      <c r="B229" s="33" t="s">
        <v>31</v>
      </c>
      <c r="C229" s="33" t="s">
        <v>124</v>
      </c>
      <c r="D229" s="47">
        <v>-900</v>
      </c>
      <c r="E229" s="33" t="s">
        <v>16</v>
      </c>
      <c r="F229" s="33" t="s">
        <v>17</v>
      </c>
      <c r="G229" s="33" t="s">
        <v>121</v>
      </c>
      <c r="H229" s="33" t="s">
        <v>29</v>
      </c>
      <c r="I229" s="33"/>
      <c r="J229" s="33"/>
    </row>
    <row r="230" spans="1:13" hidden="1" x14ac:dyDescent="0.35">
      <c r="A230" s="32">
        <v>2025</v>
      </c>
      <c r="B230" s="33" t="s">
        <v>31</v>
      </c>
      <c r="C230" s="33" t="s">
        <v>125</v>
      </c>
      <c r="D230" s="47">
        <v>-1700</v>
      </c>
      <c r="E230" s="33" t="s">
        <v>16</v>
      </c>
      <c r="F230" s="33" t="s">
        <v>17</v>
      </c>
      <c r="G230" s="33" t="s">
        <v>121</v>
      </c>
      <c r="H230" s="33" t="s">
        <v>29</v>
      </c>
      <c r="I230" s="33"/>
      <c r="J230" s="33"/>
    </row>
    <row r="231" spans="1:13" hidden="1" x14ac:dyDescent="0.35">
      <c r="A231" s="32">
        <v>2025</v>
      </c>
      <c r="B231" s="33" t="s">
        <v>31</v>
      </c>
      <c r="C231" s="33" t="s">
        <v>126</v>
      </c>
      <c r="D231" s="47">
        <v>-9500</v>
      </c>
      <c r="E231" s="33" t="s">
        <v>16</v>
      </c>
      <c r="F231" s="33" t="s">
        <v>17</v>
      </c>
      <c r="G231" s="33" t="s">
        <v>121</v>
      </c>
      <c r="H231" s="33" t="s">
        <v>49</v>
      </c>
      <c r="I231" s="33"/>
      <c r="J231" s="33"/>
    </row>
    <row r="232" spans="1:13" x14ac:dyDescent="0.35">
      <c r="A232" s="39">
        <v>2026</v>
      </c>
      <c r="B232" s="40" t="s">
        <v>31</v>
      </c>
      <c r="C232" s="40" t="s">
        <v>127</v>
      </c>
      <c r="D232" s="48">
        <v>0</v>
      </c>
      <c r="E232" s="40" t="s">
        <v>16</v>
      </c>
      <c r="F232" s="40" t="s">
        <v>128</v>
      </c>
      <c r="G232" s="31" t="s">
        <v>129</v>
      </c>
      <c r="H232" s="31" t="s">
        <v>29</v>
      </c>
      <c r="I232" s="31" t="s">
        <v>20</v>
      </c>
      <c r="J232" s="34"/>
      <c r="K232" t="s">
        <v>35</v>
      </c>
      <c r="L232" t="s">
        <v>35</v>
      </c>
      <c r="M232" t="s">
        <v>36</v>
      </c>
    </row>
    <row r="233" spans="1:13" x14ac:dyDescent="0.35">
      <c r="A233" s="41">
        <v>2026</v>
      </c>
      <c r="B233" s="42" t="s">
        <v>31</v>
      </c>
      <c r="C233" s="42" t="s">
        <v>130</v>
      </c>
      <c r="D233" s="49">
        <v>0</v>
      </c>
      <c r="E233" s="42" t="s">
        <v>16</v>
      </c>
      <c r="F233" s="42" t="s">
        <v>128</v>
      </c>
      <c r="G233" s="33" t="s">
        <v>129</v>
      </c>
      <c r="H233" s="33" t="s">
        <v>29</v>
      </c>
      <c r="I233" s="33" t="s">
        <v>80</v>
      </c>
      <c r="J233" s="33"/>
      <c r="K233" t="s">
        <v>35</v>
      </c>
      <c r="L233" t="s">
        <v>35</v>
      </c>
      <c r="M233" t="s">
        <v>36</v>
      </c>
    </row>
    <row r="234" spans="1:13" hidden="1" x14ac:dyDescent="0.35">
      <c r="A234" s="32">
        <v>2025</v>
      </c>
      <c r="B234" s="33" t="s">
        <v>31</v>
      </c>
      <c r="C234" s="33" t="s">
        <v>127</v>
      </c>
      <c r="D234" s="47">
        <v>-2500</v>
      </c>
      <c r="E234" s="33" t="s">
        <v>16</v>
      </c>
      <c r="F234" s="33" t="s">
        <v>128</v>
      </c>
      <c r="G234" s="33" t="s">
        <v>129</v>
      </c>
      <c r="H234" s="33" t="s">
        <v>29</v>
      </c>
      <c r="I234" s="33"/>
      <c r="J234" s="33"/>
    </row>
    <row r="235" spans="1:13" hidden="1" x14ac:dyDescent="0.35">
      <c r="A235" s="32">
        <v>2025</v>
      </c>
      <c r="B235" s="33" t="s">
        <v>31</v>
      </c>
      <c r="C235" s="33" t="s">
        <v>130</v>
      </c>
      <c r="D235" s="47">
        <v>-250</v>
      </c>
      <c r="E235" s="33" t="s">
        <v>16</v>
      </c>
      <c r="F235" s="33" t="s">
        <v>128</v>
      </c>
      <c r="G235" s="33" t="s">
        <v>129</v>
      </c>
      <c r="H235" s="33" t="s">
        <v>29</v>
      </c>
      <c r="I235" s="33"/>
      <c r="J235" s="33"/>
    </row>
    <row r="236" spans="1:13" x14ac:dyDescent="0.35">
      <c r="A236" s="39">
        <v>2026</v>
      </c>
      <c r="B236" s="40" t="s">
        <v>31</v>
      </c>
      <c r="C236" s="40" t="s">
        <v>131</v>
      </c>
      <c r="D236" s="48">
        <v>1100</v>
      </c>
      <c r="E236" s="40" t="s">
        <v>42</v>
      </c>
      <c r="F236" s="40" t="s">
        <v>128</v>
      </c>
      <c r="G236" s="31" t="s">
        <v>132</v>
      </c>
      <c r="H236" s="31" t="s">
        <v>57</v>
      </c>
      <c r="I236" s="31" t="s">
        <v>20</v>
      </c>
      <c r="J236" s="31"/>
      <c r="K236" t="s">
        <v>30</v>
      </c>
      <c r="L236" t="s">
        <v>30</v>
      </c>
      <c r="M236" t="s">
        <v>22</v>
      </c>
    </row>
    <row r="237" spans="1:13" x14ac:dyDescent="0.35">
      <c r="A237" s="41">
        <v>2026</v>
      </c>
      <c r="B237" s="42" t="s">
        <v>24</v>
      </c>
      <c r="C237" s="42" t="s">
        <v>133</v>
      </c>
      <c r="D237" s="49">
        <f>29000*1.03</f>
        <v>29870</v>
      </c>
      <c r="E237" s="42" t="s">
        <v>42</v>
      </c>
      <c r="F237" s="42" t="s">
        <v>128</v>
      </c>
      <c r="G237" s="33" t="s">
        <v>132</v>
      </c>
      <c r="H237" s="33" t="s">
        <v>63</v>
      </c>
      <c r="I237" s="33" t="s">
        <v>20</v>
      </c>
      <c r="J237" s="35"/>
      <c r="K237" t="s">
        <v>30</v>
      </c>
      <c r="L237" t="s">
        <v>30</v>
      </c>
      <c r="M237" t="s">
        <v>22</v>
      </c>
    </row>
    <row r="238" spans="1:13" x14ac:dyDescent="0.35">
      <c r="A238" s="39">
        <v>2026</v>
      </c>
      <c r="B238" s="40" t="s">
        <v>31</v>
      </c>
      <c r="C238" s="40" t="s">
        <v>134</v>
      </c>
      <c r="D238" s="78">
        <v>0</v>
      </c>
      <c r="E238" s="40" t="s">
        <v>16</v>
      </c>
      <c r="F238" s="40" t="s">
        <v>128</v>
      </c>
      <c r="G238" s="31" t="s">
        <v>132</v>
      </c>
      <c r="H238" s="31" t="s">
        <v>135</v>
      </c>
      <c r="I238" s="31" t="s">
        <v>20</v>
      </c>
      <c r="J238" s="34"/>
      <c r="K238" t="s">
        <v>35</v>
      </c>
      <c r="L238" t="s">
        <v>35</v>
      </c>
      <c r="M238" t="s">
        <v>36</v>
      </c>
    </row>
    <row r="239" spans="1:13" hidden="1" x14ac:dyDescent="0.35">
      <c r="A239" s="32">
        <v>2025</v>
      </c>
      <c r="B239" s="33" t="s">
        <v>31</v>
      </c>
      <c r="C239" s="33" t="s">
        <v>131</v>
      </c>
      <c r="D239" s="47">
        <v>1200</v>
      </c>
      <c r="E239" s="33" t="s">
        <v>42</v>
      </c>
      <c r="F239" s="33" t="s">
        <v>128</v>
      </c>
      <c r="G239" s="33" t="s">
        <v>132</v>
      </c>
      <c r="H239" s="33" t="s">
        <v>57</v>
      </c>
      <c r="I239" s="33"/>
      <c r="J239" s="33"/>
    </row>
    <row r="240" spans="1:13" hidden="1" x14ac:dyDescent="0.35">
      <c r="A240" s="32">
        <v>2025</v>
      </c>
      <c r="B240" s="33" t="s">
        <v>24</v>
      </c>
      <c r="C240" s="33" t="s">
        <v>133</v>
      </c>
      <c r="D240" s="47">
        <v>30000</v>
      </c>
      <c r="E240" s="33" t="s">
        <v>42</v>
      </c>
      <c r="F240" s="33" t="s">
        <v>128</v>
      </c>
      <c r="G240" s="33" t="s">
        <v>132</v>
      </c>
      <c r="H240" s="33" t="s">
        <v>63</v>
      </c>
      <c r="I240" s="33"/>
      <c r="J240" s="33"/>
    </row>
    <row r="241" spans="1:13" hidden="1" x14ac:dyDescent="0.35">
      <c r="A241" s="32">
        <v>2025</v>
      </c>
      <c r="B241" s="33" t="s">
        <v>31</v>
      </c>
      <c r="C241" s="33" t="s">
        <v>134</v>
      </c>
      <c r="D241" s="47">
        <v>-4000</v>
      </c>
      <c r="E241" s="33" t="s">
        <v>16</v>
      </c>
      <c r="F241" s="33" t="s">
        <v>128</v>
      </c>
      <c r="G241" s="33" t="s">
        <v>132</v>
      </c>
      <c r="H241" s="33" t="s">
        <v>135</v>
      </c>
      <c r="I241" s="33"/>
      <c r="J241" s="33"/>
    </row>
    <row r="242" spans="1:13" x14ac:dyDescent="0.35">
      <c r="A242" s="41">
        <v>2026</v>
      </c>
      <c r="B242" s="42" t="s">
        <v>31</v>
      </c>
      <c r="C242" s="42" t="s">
        <v>136</v>
      </c>
      <c r="D242" s="77">
        <v>-8000</v>
      </c>
      <c r="E242" s="42" t="s">
        <v>16</v>
      </c>
      <c r="F242" s="42" t="s">
        <v>128</v>
      </c>
      <c r="G242" s="33" t="s">
        <v>137</v>
      </c>
      <c r="H242" s="33" t="s">
        <v>49</v>
      </c>
      <c r="I242" s="33" t="s">
        <v>80</v>
      </c>
      <c r="J242" s="35"/>
      <c r="K242" t="s">
        <v>21</v>
      </c>
      <c r="L242" t="s">
        <v>21</v>
      </c>
      <c r="M242" t="s">
        <v>22</v>
      </c>
    </row>
    <row r="243" spans="1:13" x14ac:dyDescent="0.35">
      <c r="A243" s="39">
        <v>2026</v>
      </c>
      <c r="B243" s="40" t="s">
        <v>31</v>
      </c>
      <c r="C243" s="40" t="s">
        <v>138</v>
      </c>
      <c r="D243" s="50">
        <v>-3000</v>
      </c>
      <c r="E243" s="40" t="s">
        <v>16</v>
      </c>
      <c r="F243" s="40" t="s">
        <v>128</v>
      </c>
      <c r="G243" s="31" t="s">
        <v>137</v>
      </c>
      <c r="H243" s="31" t="s">
        <v>49</v>
      </c>
      <c r="I243" s="31" t="s">
        <v>80</v>
      </c>
      <c r="J243" s="34"/>
      <c r="K243" t="s">
        <v>30</v>
      </c>
      <c r="L243" t="s">
        <v>30</v>
      </c>
      <c r="M243" t="s">
        <v>22</v>
      </c>
    </row>
    <row r="244" spans="1:13" x14ac:dyDescent="0.35">
      <c r="A244" s="41">
        <v>2026</v>
      </c>
      <c r="B244" s="42" t="s">
        <v>14</v>
      </c>
      <c r="C244" s="42" t="s">
        <v>139</v>
      </c>
      <c r="D244" s="49">
        <v>-19000</v>
      </c>
      <c r="E244" s="42" t="s">
        <v>16</v>
      </c>
      <c r="F244" s="42" t="s">
        <v>128</v>
      </c>
      <c r="G244" s="33" t="s">
        <v>137</v>
      </c>
      <c r="H244" s="33" t="s">
        <v>49</v>
      </c>
      <c r="I244" s="33" t="s">
        <v>80</v>
      </c>
      <c r="J244" s="35"/>
      <c r="K244" t="s">
        <v>30</v>
      </c>
      <c r="L244" t="s">
        <v>30</v>
      </c>
      <c r="M244" t="s">
        <v>22</v>
      </c>
    </row>
    <row r="245" spans="1:13" x14ac:dyDescent="0.35">
      <c r="A245" s="39">
        <v>2026</v>
      </c>
      <c r="B245" s="40" t="s">
        <v>14</v>
      </c>
      <c r="C245" s="40" t="s">
        <v>140</v>
      </c>
      <c r="D245" s="48">
        <v>2500</v>
      </c>
      <c r="E245" s="40" t="s">
        <v>42</v>
      </c>
      <c r="F245" s="40" t="s">
        <v>128</v>
      </c>
      <c r="G245" s="31" t="s">
        <v>137</v>
      </c>
      <c r="H245" s="31" t="s">
        <v>49</v>
      </c>
      <c r="I245" s="31" t="s">
        <v>80</v>
      </c>
      <c r="J245" s="31"/>
      <c r="K245" t="s">
        <v>30</v>
      </c>
      <c r="L245" t="s">
        <v>30</v>
      </c>
      <c r="M245" t="s">
        <v>22</v>
      </c>
    </row>
    <row r="246" spans="1:13" hidden="1" x14ac:dyDescent="0.35">
      <c r="A246" s="32">
        <v>2025</v>
      </c>
      <c r="B246" s="33" t="s">
        <v>31</v>
      </c>
      <c r="C246" s="33" t="s">
        <v>141</v>
      </c>
      <c r="D246" s="47">
        <v>-20000</v>
      </c>
      <c r="E246" s="33" t="s">
        <v>16</v>
      </c>
      <c r="F246" s="33" t="s">
        <v>128</v>
      </c>
      <c r="G246" s="33" t="s">
        <v>137</v>
      </c>
      <c r="H246" s="33" t="s">
        <v>49</v>
      </c>
      <c r="I246" s="33"/>
      <c r="J246" s="33"/>
    </row>
    <row r="247" spans="1:13" x14ac:dyDescent="0.35">
      <c r="A247" s="41">
        <v>2026</v>
      </c>
      <c r="B247" s="42" t="s">
        <v>14</v>
      </c>
      <c r="C247" s="42" t="s">
        <v>142</v>
      </c>
      <c r="D247" s="49">
        <v>2500</v>
      </c>
      <c r="E247" s="42" t="s">
        <v>42</v>
      </c>
      <c r="F247" s="42" t="s">
        <v>128</v>
      </c>
      <c r="G247" s="33" t="s">
        <v>143</v>
      </c>
      <c r="H247" s="33" t="s">
        <v>63</v>
      </c>
      <c r="I247" s="33" t="s">
        <v>20</v>
      </c>
      <c r="J247" s="33"/>
      <c r="K247" t="s">
        <v>30</v>
      </c>
      <c r="L247" t="s">
        <v>30</v>
      </c>
      <c r="M247" t="s">
        <v>22</v>
      </c>
    </row>
    <row r="248" spans="1:13" x14ac:dyDescent="0.35">
      <c r="A248" s="39">
        <v>2026</v>
      </c>
      <c r="B248" s="40" t="s">
        <v>23</v>
      </c>
      <c r="C248" s="40" t="s">
        <v>142</v>
      </c>
      <c r="D248" s="48">
        <v>1400</v>
      </c>
      <c r="E248" s="40" t="s">
        <v>42</v>
      </c>
      <c r="F248" s="40" t="s">
        <v>128</v>
      </c>
      <c r="G248" s="31" t="s">
        <v>143</v>
      </c>
      <c r="H248" s="31" t="s">
        <v>63</v>
      </c>
      <c r="I248" s="31" t="s">
        <v>20</v>
      </c>
      <c r="J248" s="31"/>
      <c r="K248" t="s">
        <v>30</v>
      </c>
      <c r="L248" t="s">
        <v>30</v>
      </c>
      <c r="M248" t="s">
        <v>22</v>
      </c>
    </row>
    <row r="249" spans="1:13" x14ac:dyDescent="0.35">
      <c r="A249" s="41">
        <v>2026</v>
      </c>
      <c r="B249" s="42" t="s">
        <v>24</v>
      </c>
      <c r="C249" s="42" t="s">
        <v>142</v>
      </c>
      <c r="D249" s="49">
        <v>1000</v>
      </c>
      <c r="E249" s="42" t="s">
        <v>42</v>
      </c>
      <c r="F249" s="42" t="s">
        <v>128</v>
      </c>
      <c r="G249" s="33" t="s">
        <v>143</v>
      </c>
      <c r="H249" s="33" t="s">
        <v>63</v>
      </c>
      <c r="I249" s="33" t="s">
        <v>20</v>
      </c>
      <c r="J249" s="33"/>
      <c r="K249" t="s">
        <v>30</v>
      </c>
      <c r="L249" t="s">
        <v>30</v>
      </c>
      <c r="M249" t="s">
        <v>22</v>
      </c>
    </row>
    <row r="250" spans="1:13" x14ac:dyDescent="0.35">
      <c r="A250" s="39">
        <v>2026</v>
      </c>
      <c r="B250" s="40" t="s">
        <v>25</v>
      </c>
      <c r="C250" s="40" t="s">
        <v>142</v>
      </c>
      <c r="D250" s="48">
        <v>1800</v>
      </c>
      <c r="E250" s="40" t="s">
        <v>42</v>
      </c>
      <c r="F250" s="40" t="s">
        <v>128</v>
      </c>
      <c r="G250" s="31" t="s">
        <v>143</v>
      </c>
      <c r="H250" s="31" t="s">
        <v>63</v>
      </c>
      <c r="I250" s="31" t="s">
        <v>20</v>
      </c>
      <c r="J250" s="31"/>
      <c r="K250" t="s">
        <v>30</v>
      </c>
      <c r="L250" t="s">
        <v>30</v>
      </c>
      <c r="M250" t="s">
        <v>22</v>
      </c>
    </row>
    <row r="251" spans="1:13" hidden="1" x14ac:dyDescent="0.35">
      <c r="A251" s="32">
        <v>2025</v>
      </c>
      <c r="B251" s="33" t="s">
        <v>14</v>
      </c>
      <c r="C251" s="33" t="s">
        <v>142</v>
      </c>
      <c r="D251" s="47">
        <v>1800</v>
      </c>
      <c r="E251" s="33" t="s">
        <v>42</v>
      </c>
      <c r="F251" s="33" t="s">
        <v>128</v>
      </c>
      <c r="G251" s="33" t="s">
        <v>143</v>
      </c>
      <c r="H251" s="33" t="s">
        <v>63</v>
      </c>
      <c r="I251" s="33"/>
      <c r="J251" s="33"/>
    </row>
    <row r="252" spans="1:13" hidden="1" x14ac:dyDescent="0.35">
      <c r="A252" s="32">
        <v>2025</v>
      </c>
      <c r="B252" s="33" t="s">
        <v>23</v>
      </c>
      <c r="C252" s="33" t="s">
        <v>142</v>
      </c>
      <c r="D252" s="47">
        <v>1800</v>
      </c>
      <c r="E252" s="33" t="s">
        <v>42</v>
      </c>
      <c r="F252" s="33" t="s">
        <v>128</v>
      </c>
      <c r="G252" s="33" t="s">
        <v>143</v>
      </c>
      <c r="H252" s="33" t="s">
        <v>63</v>
      </c>
      <c r="I252" s="33"/>
      <c r="J252" s="33"/>
    </row>
    <row r="253" spans="1:13" hidden="1" x14ac:dyDescent="0.35">
      <c r="A253" s="32">
        <v>2025</v>
      </c>
      <c r="B253" s="33" t="s">
        <v>24</v>
      </c>
      <c r="C253" s="33" t="s">
        <v>142</v>
      </c>
      <c r="D253" s="47">
        <v>1000</v>
      </c>
      <c r="E253" s="33" t="s">
        <v>42</v>
      </c>
      <c r="F253" s="33" t="s">
        <v>128</v>
      </c>
      <c r="G253" s="33" t="s">
        <v>143</v>
      </c>
      <c r="H253" s="33" t="s">
        <v>63</v>
      </c>
      <c r="I253" s="33"/>
      <c r="J253" s="33"/>
    </row>
    <row r="254" spans="1:13" hidden="1" x14ac:dyDescent="0.35">
      <c r="A254" s="32">
        <v>2025</v>
      </c>
      <c r="B254" s="33" t="s">
        <v>25</v>
      </c>
      <c r="C254" s="33" t="s">
        <v>142</v>
      </c>
      <c r="D254" s="47">
        <v>1800</v>
      </c>
      <c r="E254" s="33" t="s">
        <v>42</v>
      </c>
      <c r="F254" s="33" t="s">
        <v>128</v>
      </c>
      <c r="G254" s="33" t="s">
        <v>143</v>
      </c>
      <c r="H254" s="33" t="s">
        <v>63</v>
      </c>
      <c r="I254" s="33"/>
      <c r="J254" s="33"/>
    </row>
    <row r="255" spans="1:13" ht="46.5" x14ac:dyDescent="0.35">
      <c r="A255" s="55">
        <v>2026</v>
      </c>
      <c r="B255" s="58" t="s">
        <v>31</v>
      </c>
      <c r="C255" s="75" t="s">
        <v>144</v>
      </c>
      <c r="D255" s="63">
        <v>0</v>
      </c>
      <c r="E255" s="58" t="s">
        <v>16</v>
      </c>
      <c r="F255" s="58" t="s">
        <v>128</v>
      </c>
      <c r="G255" s="58" t="s">
        <v>145</v>
      </c>
      <c r="H255" s="58" t="s">
        <v>29</v>
      </c>
      <c r="I255" s="33"/>
      <c r="J255" s="35"/>
      <c r="K255" t="s">
        <v>35</v>
      </c>
      <c r="L255" t="s">
        <v>35</v>
      </c>
      <c r="M255" t="s">
        <v>36</v>
      </c>
    </row>
    <row r="256" spans="1:13" x14ac:dyDescent="0.35">
      <c r="A256" s="55">
        <v>2026</v>
      </c>
      <c r="B256" s="58" t="s">
        <v>31</v>
      </c>
      <c r="C256" s="58" t="s">
        <v>146</v>
      </c>
      <c r="D256" s="63">
        <v>0</v>
      </c>
      <c r="E256" s="58" t="s">
        <v>16</v>
      </c>
      <c r="F256" s="58" t="s">
        <v>128</v>
      </c>
      <c r="G256" s="58" t="s">
        <v>145</v>
      </c>
      <c r="H256" s="58" t="s">
        <v>29</v>
      </c>
      <c r="I256" s="33"/>
      <c r="J256" s="33"/>
      <c r="K256" t="s">
        <v>35</v>
      </c>
      <c r="L256" t="s">
        <v>35</v>
      </c>
      <c r="M256" t="s">
        <v>36</v>
      </c>
    </row>
    <row r="257" spans="1:13" x14ac:dyDescent="0.35">
      <c r="A257" s="55">
        <v>2026</v>
      </c>
      <c r="B257" s="58" t="s">
        <v>31</v>
      </c>
      <c r="C257" s="58" t="s">
        <v>147</v>
      </c>
      <c r="D257" s="63">
        <v>0</v>
      </c>
      <c r="E257" s="58" t="s">
        <v>16</v>
      </c>
      <c r="F257" s="58" t="s">
        <v>128</v>
      </c>
      <c r="G257" s="58" t="s">
        <v>145</v>
      </c>
      <c r="H257" s="58" t="s">
        <v>29</v>
      </c>
      <c r="I257" s="33"/>
      <c r="J257" s="33"/>
      <c r="K257" t="s">
        <v>35</v>
      </c>
      <c r="L257" t="s">
        <v>35</v>
      </c>
      <c r="M257" t="s">
        <v>36</v>
      </c>
    </row>
    <row r="258" spans="1:13" x14ac:dyDescent="0.35">
      <c r="A258" s="55">
        <v>2026</v>
      </c>
      <c r="B258" s="58" t="s">
        <v>31</v>
      </c>
      <c r="C258" s="58" t="s">
        <v>148</v>
      </c>
      <c r="D258" s="63">
        <v>-250</v>
      </c>
      <c r="E258" s="58" t="s">
        <v>16</v>
      </c>
      <c r="F258" s="58" t="s">
        <v>128</v>
      </c>
      <c r="G258" s="58" t="s">
        <v>145</v>
      </c>
      <c r="H258" s="58" t="s">
        <v>29</v>
      </c>
      <c r="I258" s="33"/>
      <c r="J258" s="35"/>
      <c r="K258" t="s">
        <v>30</v>
      </c>
      <c r="L258" t="s">
        <v>30</v>
      </c>
      <c r="M258" t="s">
        <v>22</v>
      </c>
    </row>
    <row r="259" spans="1:13" x14ac:dyDescent="0.35">
      <c r="A259" s="55">
        <v>2026</v>
      </c>
      <c r="B259" s="58" t="s">
        <v>31</v>
      </c>
      <c r="C259" s="58" t="s">
        <v>149</v>
      </c>
      <c r="D259" s="63">
        <v>-200</v>
      </c>
      <c r="E259" s="58" t="s">
        <v>16</v>
      </c>
      <c r="F259" s="58" t="s">
        <v>128</v>
      </c>
      <c r="G259" s="58" t="s">
        <v>145</v>
      </c>
      <c r="H259" s="58" t="s">
        <v>29</v>
      </c>
      <c r="I259" s="33"/>
      <c r="J259" s="35"/>
      <c r="K259" t="s">
        <v>30</v>
      </c>
      <c r="L259" t="s">
        <v>30</v>
      </c>
      <c r="M259" t="s">
        <v>22</v>
      </c>
    </row>
    <row r="260" spans="1:13" x14ac:dyDescent="0.35">
      <c r="A260" s="55">
        <v>2026</v>
      </c>
      <c r="B260" s="58" t="s">
        <v>31</v>
      </c>
      <c r="C260" s="58" t="s">
        <v>150</v>
      </c>
      <c r="D260" s="63">
        <v>-130</v>
      </c>
      <c r="E260" s="58" t="s">
        <v>16</v>
      </c>
      <c r="F260" s="58" t="s">
        <v>128</v>
      </c>
      <c r="G260" s="58" t="s">
        <v>145</v>
      </c>
      <c r="H260" s="58" t="s">
        <v>29</v>
      </c>
      <c r="I260" s="33"/>
      <c r="J260" s="35"/>
      <c r="K260" t="s">
        <v>30</v>
      </c>
      <c r="L260" t="s">
        <v>30</v>
      </c>
      <c r="M260" t="s">
        <v>22</v>
      </c>
    </row>
    <row r="261" spans="1:13" x14ac:dyDescent="0.35">
      <c r="A261" s="55">
        <v>2026</v>
      </c>
      <c r="B261" s="58" t="s">
        <v>31</v>
      </c>
      <c r="C261" s="58" t="s">
        <v>151</v>
      </c>
      <c r="D261" s="63">
        <v>-1300</v>
      </c>
      <c r="E261" s="58" t="s">
        <v>16</v>
      </c>
      <c r="F261" s="58" t="s">
        <v>128</v>
      </c>
      <c r="G261" s="58" t="s">
        <v>145</v>
      </c>
      <c r="H261" s="58" t="s">
        <v>29</v>
      </c>
      <c r="I261" s="33"/>
      <c r="J261" s="35"/>
      <c r="K261" t="s">
        <v>30</v>
      </c>
      <c r="L261" t="s">
        <v>30</v>
      </c>
      <c r="M261" t="s">
        <v>22</v>
      </c>
    </row>
    <row r="262" spans="1:13" x14ac:dyDescent="0.35">
      <c r="A262" s="55">
        <v>2026</v>
      </c>
      <c r="B262" s="58" t="s">
        <v>31</v>
      </c>
      <c r="C262" s="58" t="s">
        <v>152</v>
      </c>
      <c r="D262" s="63">
        <v>-1700</v>
      </c>
      <c r="E262" s="58" t="s">
        <v>16</v>
      </c>
      <c r="F262" s="58" t="s">
        <v>128</v>
      </c>
      <c r="G262" s="58" t="s">
        <v>145</v>
      </c>
      <c r="H262" s="58" t="s">
        <v>29</v>
      </c>
      <c r="I262" s="33"/>
      <c r="J262" s="35"/>
      <c r="K262" t="s">
        <v>30</v>
      </c>
      <c r="L262" t="s">
        <v>30</v>
      </c>
      <c r="M262" t="s">
        <v>22</v>
      </c>
    </row>
    <row r="263" spans="1:13" x14ac:dyDescent="0.35">
      <c r="A263" s="55">
        <v>2026</v>
      </c>
      <c r="B263" s="58" t="s">
        <v>31</v>
      </c>
      <c r="C263" s="58" t="s">
        <v>153</v>
      </c>
      <c r="D263" s="63">
        <v>0</v>
      </c>
      <c r="E263" s="58" t="s">
        <v>16</v>
      </c>
      <c r="F263" s="58" t="s">
        <v>128</v>
      </c>
      <c r="G263" s="58" t="s">
        <v>145</v>
      </c>
      <c r="H263" s="58" t="s">
        <v>29</v>
      </c>
      <c r="I263" s="33"/>
      <c r="J263" s="35"/>
      <c r="K263" t="s">
        <v>35</v>
      </c>
      <c r="L263" t="s">
        <v>35</v>
      </c>
      <c r="M263" t="s">
        <v>36</v>
      </c>
    </row>
    <row r="264" spans="1:13" x14ac:dyDescent="0.35">
      <c r="A264" s="55">
        <v>2026</v>
      </c>
      <c r="B264" s="58" t="s">
        <v>31</v>
      </c>
      <c r="C264" s="58" t="s">
        <v>154</v>
      </c>
      <c r="D264" s="63">
        <v>0</v>
      </c>
      <c r="E264" s="58" t="s">
        <v>16</v>
      </c>
      <c r="F264" s="58" t="s">
        <v>128</v>
      </c>
      <c r="G264" s="58" t="s">
        <v>145</v>
      </c>
      <c r="H264" s="58" t="s">
        <v>29</v>
      </c>
      <c r="I264" s="33"/>
      <c r="J264" s="35"/>
      <c r="K264" t="s">
        <v>35</v>
      </c>
      <c r="L264" t="s">
        <v>35</v>
      </c>
      <c r="M264" t="s">
        <v>36</v>
      </c>
    </row>
    <row r="265" spans="1:13" x14ac:dyDescent="0.35">
      <c r="A265" s="55">
        <v>2026</v>
      </c>
      <c r="B265" s="58" t="s">
        <v>31</v>
      </c>
      <c r="C265" s="58" t="s">
        <v>155</v>
      </c>
      <c r="D265" s="63">
        <v>-650</v>
      </c>
      <c r="E265" s="58" t="s">
        <v>16</v>
      </c>
      <c r="F265" s="58" t="s">
        <v>128</v>
      </c>
      <c r="G265" s="58" t="s">
        <v>145</v>
      </c>
      <c r="H265" s="58" t="s">
        <v>29</v>
      </c>
      <c r="I265" s="33"/>
      <c r="J265" s="33"/>
      <c r="K265" t="s">
        <v>21</v>
      </c>
      <c r="L265" t="s">
        <v>21</v>
      </c>
      <c r="M265" t="s">
        <v>22</v>
      </c>
    </row>
    <row r="266" spans="1:13" x14ac:dyDescent="0.35">
      <c r="A266" s="55">
        <v>2026</v>
      </c>
      <c r="B266" s="58" t="s">
        <v>31</v>
      </c>
      <c r="C266" s="58" t="s">
        <v>156</v>
      </c>
      <c r="D266" s="63">
        <v>0</v>
      </c>
      <c r="E266" s="58" t="s">
        <v>16</v>
      </c>
      <c r="F266" s="58" t="s">
        <v>128</v>
      </c>
      <c r="G266" s="58" t="s">
        <v>145</v>
      </c>
      <c r="H266" s="58" t="s">
        <v>19</v>
      </c>
      <c r="I266" s="33"/>
      <c r="J266" s="33"/>
      <c r="K266" t="s">
        <v>35</v>
      </c>
      <c r="L266" t="s">
        <v>35</v>
      </c>
      <c r="M266" t="s">
        <v>36</v>
      </c>
    </row>
    <row r="267" spans="1:13" x14ac:dyDescent="0.35">
      <c r="A267" s="55">
        <v>2026</v>
      </c>
      <c r="B267" s="58" t="s">
        <v>31</v>
      </c>
      <c r="C267" s="58" t="s">
        <v>157</v>
      </c>
      <c r="D267" s="63">
        <v>-1300</v>
      </c>
      <c r="E267" s="58" t="s">
        <v>16</v>
      </c>
      <c r="F267" s="58" t="s">
        <v>128</v>
      </c>
      <c r="G267" s="58" t="s">
        <v>145</v>
      </c>
      <c r="H267" s="58" t="s">
        <v>29</v>
      </c>
      <c r="I267" s="33"/>
      <c r="J267" s="33"/>
      <c r="K267" t="s">
        <v>30</v>
      </c>
      <c r="L267" t="s">
        <v>30</v>
      </c>
      <c r="M267" t="s">
        <v>22</v>
      </c>
    </row>
    <row r="268" spans="1:13" x14ac:dyDescent="0.35">
      <c r="A268" s="55">
        <v>2026</v>
      </c>
      <c r="B268" s="58" t="s">
        <v>31</v>
      </c>
      <c r="C268" s="58" t="s">
        <v>158</v>
      </c>
      <c r="D268" s="63">
        <v>-2000</v>
      </c>
      <c r="E268" s="58" t="s">
        <v>16</v>
      </c>
      <c r="F268" s="58" t="s">
        <v>128</v>
      </c>
      <c r="G268" s="58" t="s">
        <v>145</v>
      </c>
      <c r="H268" s="58" t="s">
        <v>29</v>
      </c>
      <c r="I268" s="33"/>
      <c r="J268" s="33"/>
      <c r="K268" t="s">
        <v>30</v>
      </c>
      <c r="L268" t="s">
        <v>30</v>
      </c>
      <c r="M268" t="s">
        <v>22</v>
      </c>
    </row>
    <row r="269" spans="1:13" x14ac:dyDescent="0.35">
      <c r="A269" s="55">
        <v>2026</v>
      </c>
      <c r="B269" s="58" t="s">
        <v>31</v>
      </c>
      <c r="C269" s="58" t="s">
        <v>159</v>
      </c>
      <c r="D269" s="63">
        <v>-6500</v>
      </c>
      <c r="E269" s="58" t="s">
        <v>16</v>
      </c>
      <c r="F269" s="58" t="s">
        <v>128</v>
      </c>
      <c r="G269" s="58" t="s">
        <v>145</v>
      </c>
      <c r="H269" s="58" t="s">
        <v>29</v>
      </c>
      <c r="I269" s="33"/>
      <c r="J269" s="33"/>
      <c r="K269" t="s">
        <v>21</v>
      </c>
      <c r="L269" t="s">
        <v>21</v>
      </c>
      <c r="M269" t="s">
        <v>22</v>
      </c>
    </row>
    <row r="270" spans="1:13" x14ac:dyDescent="0.35">
      <c r="A270" s="55">
        <v>2026</v>
      </c>
      <c r="B270" s="58" t="s">
        <v>31</v>
      </c>
      <c r="C270" s="58" t="s">
        <v>160</v>
      </c>
      <c r="D270" s="63">
        <v>-2100</v>
      </c>
      <c r="E270" s="58" t="s">
        <v>16</v>
      </c>
      <c r="F270" s="58" t="s">
        <v>128</v>
      </c>
      <c r="G270" s="58" t="s">
        <v>145</v>
      </c>
      <c r="H270" s="58" t="s">
        <v>29</v>
      </c>
      <c r="I270" s="33"/>
      <c r="J270" s="33"/>
      <c r="K270" t="s">
        <v>21</v>
      </c>
      <c r="L270" t="s">
        <v>21</v>
      </c>
      <c r="M270" t="s">
        <v>22</v>
      </c>
    </row>
    <row r="271" spans="1:13" x14ac:dyDescent="0.35">
      <c r="A271" s="55">
        <v>2026</v>
      </c>
      <c r="B271" s="58" t="s">
        <v>31</v>
      </c>
      <c r="C271" s="58" t="s">
        <v>161</v>
      </c>
      <c r="D271" s="63">
        <v>1000</v>
      </c>
      <c r="E271" s="58" t="s">
        <v>42</v>
      </c>
      <c r="F271" s="58" t="s">
        <v>128</v>
      </c>
      <c r="G271" s="58" t="s">
        <v>145</v>
      </c>
      <c r="H271" s="58" t="s">
        <v>29</v>
      </c>
      <c r="I271" s="33"/>
      <c r="J271" s="33"/>
      <c r="K271" t="s">
        <v>30</v>
      </c>
      <c r="L271" t="s">
        <v>30</v>
      </c>
      <c r="M271" t="s">
        <v>22</v>
      </c>
    </row>
    <row r="272" spans="1:13" x14ac:dyDescent="0.35">
      <c r="A272" s="55">
        <v>2026</v>
      </c>
      <c r="B272" s="58" t="s">
        <v>31</v>
      </c>
      <c r="C272" s="58" t="s">
        <v>162</v>
      </c>
      <c r="D272" s="63">
        <v>-2100</v>
      </c>
      <c r="E272" s="58" t="s">
        <v>16</v>
      </c>
      <c r="F272" s="58" t="s">
        <v>128</v>
      </c>
      <c r="G272" s="58" t="s">
        <v>145</v>
      </c>
      <c r="H272" s="58" t="s">
        <v>29</v>
      </c>
      <c r="I272" s="33"/>
      <c r="J272" s="33"/>
      <c r="K272" t="s">
        <v>21</v>
      </c>
      <c r="L272" t="s">
        <v>21</v>
      </c>
      <c r="M272" t="s">
        <v>22</v>
      </c>
    </row>
    <row r="273" spans="1:13" x14ac:dyDescent="0.35">
      <c r="A273" s="55">
        <v>2026</v>
      </c>
      <c r="B273" s="58" t="s">
        <v>31</v>
      </c>
      <c r="C273" s="58" t="s">
        <v>163</v>
      </c>
      <c r="D273" s="63">
        <v>-700</v>
      </c>
      <c r="E273" s="58" t="s">
        <v>16</v>
      </c>
      <c r="F273" s="58" t="s">
        <v>128</v>
      </c>
      <c r="G273" s="58" t="s">
        <v>145</v>
      </c>
      <c r="H273" s="58" t="s">
        <v>29</v>
      </c>
      <c r="I273" s="33"/>
      <c r="J273" s="33"/>
      <c r="K273" t="s">
        <v>21</v>
      </c>
      <c r="L273" t="s">
        <v>21</v>
      </c>
      <c r="M273" t="s">
        <v>22</v>
      </c>
    </row>
    <row r="274" spans="1:13" x14ac:dyDescent="0.35">
      <c r="A274" s="55">
        <v>2026</v>
      </c>
      <c r="B274" s="58" t="s">
        <v>31</v>
      </c>
      <c r="C274" s="58" t="s">
        <v>164</v>
      </c>
      <c r="D274" s="63">
        <v>-700</v>
      </c>
      <c r="E274" s="58" t="s">
        <v>16</v>
      </c>
      <c r="F274" s="58" t="s">
        <v>128</v>
      </c>
      <c r="G274" s="58" t="s">
        <v>145</v>
      </c>
      <c r="H274" s="58" t="s">
        <v>29</v>
      </c>
      <c r="I274" s="33"/>
      <c r="J274" s="33"/>
      <c r="K274" t="s">
        <v>21</v>
      </c>
      <c r="L274" t="s">
        <v>21</v>
      </c>
      <c r="M274" t="s">
        <v>22</v>
      </c>
    </row>
    <row r="275" spans="1:13" x14ac:dyDescent="0.35">
      <c r="A275" s="55">
        <v>2026</v>
      </c>
      <c r="B275" s="58" t="s">
        <v>31</v>
      </c>
      <c r="C275" s="58" t="s">
        <v>165</v>
      </c>
      <c r="D275" s="63">
        <v>-700</v>
      </c>
      <c r="E275" s="58" t="s">
        <v>16</v>
      </c>
      <c r="F275" s="58" t="s">
        <v>128</v>
      </c>
      <c r="G275" s="58" t="s">
        <v>145</v>
      </c>
      <c r="H275" s="58" t="s">
        <v>29</v>
      </c>
      <c r="I275" s="33"/>
      <c r="J275" s="33"/>
      <c r="K275" t="s">
        <v>21</v>
      </c>
      <c r="L275" t="s">
        <v>21</v>
      </c>
      <c r="M275" t="s">
        <v>22</v>
      </c>
    </row>
    <row r="276" spans="1:13" hidden="1" x14ac:dyDescent="0.35">
      <c r="A276" s="32">
        <v>2025</v>
      </c>
      <c r="B276" s="33" t="s">
        <v>0</v>
      </c>
      <c r="C276" s="33" t="s">
        <v>166</v>
      </c>
      <c r="D276" s="47">
        <v>1000</v>
      </c>
      <c r="E276" s="33" t="s">
        <v>42</v>
      </c>
      <c r="F276" s="33" t="s">
        <v>128</v>
      </c>
      <c r="G276" s="33" t="s">
        <v>145</v>
      </c>
      <c r="H276" s="33" t="s">
        <v>57</v>
      </c>
      <c r="I276" s="33"/>
      <c r="J276" s="33"/>
    </row>
    <row r="277" spans="1:13" hidden="1" x14ac:dyDescent="0.35">
      <c r="A277" s="32">
        <v>2025</v>
      </c>
      <c r="B277" s="33" t="s">
        <v>0</v>
      </c>
      <c r="C277" s="33" t="s">
        <v>167</v>
      </c>
      <c r="D277" s="47">
        <v>-2000</v>
      </c>
      <c r="E277" s="33" t="s">
        <v>16</v>
      </c>
      <c r="F277" s="33" t="s">
        <v>128</v>
      </c>
      <c r="G277" s="33" t="s">
        <v>145</v>
      </c>
      <c r="H277" s="33" t="s">
        <v>135</v>
      </c>
      <c r="I277" s="33"/>
      <c r="J277" s="33"/>
    </row>
    <row r="278" spans="1:13" hidden="1" x14ac:dyDescent="0.35">
      <c r="A278" s="32">
        <v>2025</v>
      </c>
      <c r="B278" s="33" t="s">
        <v>0</v>
      </c>
      <c r="C278" s="33" t="s">
        <v>168</v>
      </c>
      <c r="D278" s="47">
        <v>-252</v>
      </c>
      <c r="E278" s="33" t="s">
        <v>16</v>
      </c>
      <c r="F278" s="33" t="s">
        <v>128</v>
      </c>
      <c r="G278" s="33" t="s">
        <v>145</v>
      </c>
      <c r="H278" s="33" t="s">
        <v>29</v>
      </c>
      <c r="I278" s="33"/>
      <c r="J278" s="33"/>
    </row>
    <row r="279" spans="1:13" hidden="1" x14ac:dyDescent="0.35">
      <c r="A279" s="32">
        <v>2025</v>
      </c>
      <c r="B279" s="33" t="s">
        <v>0</v>
      </c>
      <c r="C279" s="33" t="s">
        <v>169</v>
      </c>
      <c r="D279" s="47">
        <v>-84</v>
      </c>
      <c r="E279" s="33" t="s">
        <v>16</v>
      </c>
      <c r="F279" s="33" t="s">
        <v>128</v>
      </c>
      <c r="G279" s="33" t="s">
        <v>145</v>
      </c>
      <c r="H279" s="33" t="s">
        <v>29</v>
      </c>
      <c r="I279" s="33"/>
      <c r="J279" s="33"/>
    </row>
    <row r="280" spans="1:13" hidden="1" x14ac:dyDescent="0.35">
      <c r="A280" s="32">
        <v>2025</v>
      </c>
      <c r="B280" s="33" t="s">
        <v>0</v>
      </c>
      <c r="C280" s="33" t="s">
        <v>170</v>
      </c>
      <c r="D280" s="47">
        <v>-704</v>
      </c>
      <c r="E280" s="33" t="s">
        <v>16</v>
      </c>
      <c r="F280" s="33" t="s">
        <v>128</v>
      </c>
      <c r="G280" s="33" t="s">
        <v>145</v>
      </c>
      <c r="H280" s="33" t="s">
        <v>29</v>
      </c>
      <c r="I280" s="33"/>
      <c r="J280" s="33"/>
    </row>
    <row r="281" spans="1:13" hidden="1" x14ac:dyDescent="0.35">
      <c r="A281" s="32">
        <v>2025</v>
      </c>
      <c r="B281" s="33" t="s">
        <v>0</v>
      </c>
      <c r="C281" s="33" t="s">
        <v>171</v>
      </c>
      <c r="D281" s="47">
        <v>-1400</v>
      </c>
      <c r="E281" s="33" t="s">
        <v>16</v>
      </c>
      <c r="F281" s="33" t="s">
        <v>128</v>
      </c>
      <c r="G281" s="33" t="s">
        <v>145</v>
      </c>
      <c r="H281" s="33" t="s">
        <v>29</v>
      </c>
      <c r="I281" s="33"/>
      <c r="J281" s="33"/>
    </row>
    <row r="282" spans="1:13" hidden="1" x14ac:dyDescent="0.35">
      <c r="A282" s="32">
        <v>2025</v>
      </c>
      <c r="B282" s="33" t="s">
        <v>0</v>
      </c>
      <c r="C282" s="33" t="s">
        <v>170</v>
      </c>
      <c r="D282" s="47">
        <v>-6000</v>
      </c>
      <c r="E282" s="33" t="s">
        <v>16</v>
      </c>
      <c r="F282" s="33" t="s">
        <v>128</v>
      </c>
      <c r="G282" s="33" t="s">
        <v>145</v>
      </c>
      <c r="H282" s="33" t="s">
        <v>29</v>
      </c>
      <c r="I282" s="33"/>
      <c r="J282" s="33"/>
    </row>
    <row r="283" spans="1:13" hidden="1" x14ac:dyDescent="0.35">
      <c r="A283" s="32">
        <v>2025</v>
      </c>
      <c r="B283" s="33" t="s">
        <v>0</v>
      </c>
      <c r="C283" s="33" t="s">
        <v>172</v>
      </c>
      <c r="D283" s="47">
        <v>-2000</v>
      </c>
      <c r="E283" s="33" t="s">
        <v>16</v>
      </c>
      <c r="F283" s="33" t="s">
        <v>128</v>
      </c>
      <c r="G283" s="33" t="s">
        <v>145</v>
      </c>
      <c r="H283" s="33" t="s">
        <v>29</v>
      </c>
      <c r="I283" s="33"/>
      <c r="J283" s="33"/>
    </row>
    <row r="284" spans="1:13" hidden="1" x14ac:dyDescent="0.35">
      <c r="A284" s="32">
        <v>2025</v>
      </c>
      <c r="B284" s="33" t="s">
        <v>0</v>
      </c>
      <c r="C284" s="33" t="s">
        <v>173</v>
      </c>
      <c r="D284" s="47">
        <v>-2000</v>
      </c>
      <c r="E284" s="33" t="s">
        <v>16</v>
      </c>
      <c r="F284" s="33" t="s">
        <v>128</v>
      </c>
      <c r="G284" s="33" t="s">
        <v>145</v>
      </c>
      <c r="H284" s="33" t="s">
        <v>29</v>
      </c>
      <c r="I284" s="33"/>
      <c r="J284" s="33"/>
    </row>
    <row r="285" spans="1:13" hidden="1" x14ac:dyDescent="0.35">
      <c r="A285" s="32">
        <v>2025</v>
      </c>
      <c r="B285" s="33" t="s">
        <v>0</v>
      </c>
      <c r="C285" s="33" t="s">
        <v>174</v>
      </c>
      <c r="D285" s="47">
        <v>-704</v>
      </c>
      <c r="E285" s="33" t="s">
        <v>16</v>
      </c>
      <c r="F285" s="33" t="s">
        <v>128</v>
      </c>
      <c r="G285" s="33" t="s">
        <v>145</v>
      </c>
      <c r="H285" s="33" t="s">
        <v>29</v>
      </c>
      <c r="I285" s="33"/>
      <c r="J285" s="33"/>
    </row>
    <row r="286" spans="1:13" hidden="1" x14ac:dyDescent="0.35">
      <c r="A286" s="32">
        <v>2025</v>
      </c>
      <c r="B286" s="33" t="s">
        <v>0</v>
      </c>
      <c r="C286" s="33" t="s">
        <v>174</v>
      </c>
      <c r="D286" s="47">
        <v>-704</v>
      </c>
      <c r="E286" s="33" t="s">
        <v>16</v>
      </c>
      <c r="F286" s="33" t="s">
        <v>128</v>
      </c>
      <c r="G286" s="33" t="s">
        <v>145</v>
      </c>
      <c r="H286" s="33" t="s">
        <v>29</v>
      </c>
      <c r="I286" s="33"/>
      <c r="J286" s="33"/>
    </row>
    <row r="287" spans="1:13" hidden="1" x14ac:dyDescent="0.35">
      <c r="A287" s="32">
        <v>2025</v>
      </c>
      <c r="B287" s="33" t="s">
        <v>0</v>
      </c>
      <c r="C287" s="33" t="s">
        <v>175</v>
      </c>
      <c r="D287" s="47">
        <v>-800</v>
      </c>
      <c r="E287" s="33" t="s">
        <v>16</v>
      </c>
      <c r="F287" s="33" t="s">
        <v>128</v>
      </c>
      <c r="G287" s="33" t="s">
        <v>145</v>
      </c>
      <c r="H287" s="33" t="s">
        <v>29</v>
      </c>
      <c r="I287" s="33"/>
      <c r="J287" s="33"/>
    </row>
    <row r="288" spans="1:13" x14ac:dyDescent="0.35">
      <c r="A288" s="30">
        <v>2026</v>
      </c>
      <c r="B288" s="31" t="s">
        <v>31</v>
      </c>
      <c r="C288" s="31" t="s">
        <v>176</v>
      </c>
      <c r="D288" s="46">
        <v>0</v>
      </c>
      <c r="E288" s="31" t="s">
        <v>16</v>
      </c>
      <c r="F288" s="31" t="s">
        <v>177</v>
      </c>
      <c r="G288" s="31" t="s">
        <v>178</v>
      </c>
      <c r="H288" s="31" t="s">
        <v>29</v>
      </c>
      <c r="I288" s="31" t="s">
        <v>20</v>
      </c>
      <c r="J288" s="31"/>
      <c r="K288" t="s">
        <v>35</v>
      </c>
      <c r="L288" t="s">
        <v>35</v>
      </c>
      <c r="M288" t="s">
        <v>36</v>
      </c>
    </row>
    <row r="289" spans="1:13" x14ac:dyDescent="0.35">
      <c r="A289" s="32">
        <v>2026</v>
      </c>
      <c r="B289" s="33" t="s">
        <v>31</v>
      </c>
      <c r="C289" s="33" t="s">
        <v>179</v>
      </c>
      <c r="D289" s="47">
        <v>0</v>
      </c>
      <c r="E289" s="33" t="s">
        <v>16</v>
      </c>
      <c r="F289" s="33" t="s">
        <v>177</v>
      </c>
      <c r="G289" s="33" t="s">
        <v>178</v>
      </c>
      <c r="H289" s="33" t="s">
        <v>29</v>
      </c>
      <c r="I289" s="33" t="s">
        <v>20</v>
      </c>
      <c r="J289" s="33"/>
      <c r="K289" t="s">
        <v>35</v>
      </c>
      <c r="L289" t="s">
        <v>35</v>
      </c>
      <c r="M289" t="s">
        <v>36</v>
      </c>
    </row>
    <row r="290" spans="1:13" x14ac:dyDescent="0.35">
      <c r="A290" s="30">
        <v>2026</v>
      </c>
      <c r="B290" s="31" t="s">
        <v>31</v>
      </c>
      <c r="C290" s="31" t="s">
        <v>180</v>
      </c>
      <c r="D290" s="46">
        <v>0</v>
      </c>
      <c r="E290" s="31" t="s">
        <v>16</v>
      </c>
      <c r="F290" s="31" t="s">
        <v>177</v>
      </c>
      <c r="G290" s="31" t="s">
        <v>178</v>
      </c>
      <c r="H290" s="31" t="s">
        <v>29</v>
      </c>
      <c r="I290" s="31" t="s">
        <v>20</v>
      </c>
      <c r="J290" s="31"/>
      <c r="K290" t="s">
        <v>35</v>
      </c>
      <c r="L290" t="s">
        <v>35</v>
      </c>
      <c r="M290" t="s">
        <v>36</v>
      </c>
    </row>
    <row r="291" spans="1:13" x14ac:dyDescent="0.35">
      <c r="A291" s="32">
        <v>2026</v>
      </c>
      <c r="B291" s="33" t="s">
        <v>31</v>
      </c>
      <c r="C291" s="33" t="s">
        <v>181</v>
      </c>
      <c r="D291" s="47">
        <v>-1500</v>
      </c>
      <c r="E291" s="33" t="s">
        <v>16</v>
      </c>
      <c r="F291" s="33" t="s">
        <v>177</v>
      </c>
      <c r="G291" s="33" t="s">
        <v>178</v>
      </c>
      <c r="H291" s="33" t="s">
        <v>29</v>
      </c>
      <c r="I291" s="33" t="s">
        <v>20</v>
      </c>
      <c r="J291" s="33"/>
      <c r="K291" t="s">
        <v>30</v>
      </c>
      <c r="L291" t="s">
        <v>30</v>
      </c>
      <c r="M291" t="s">
        <v>22</v>
      </c>
    </row>
    <row r="292" spans="1:13" x14ac:dyDescent="0.35">
      <c r="A292" s="30">
        <v>2026</v>
      </c>
      <c r="B292" s="31" t="s">
        <v>31</v>
      </c>
      <c r="C292" s="31" t="s">
        <v>182</v>
      </c>
      <c r="D292" s="46">
        <v>-100</v>
      </c>
      <c r="E292" s="31" t="s">
        <v>16</v>
      </c>
      <c r="F292" s="31" t="s">
        <v>177</v>
      </c>
      <c r="G292" s="31" t="s">
        <v>178</v>
      </c>
      <c r="H292" s="31" t="s">
        <v>29</v>
      </c>
      <c r="I292" s="31" t="s">
        <v>20</v>
      </c>
      <c r="J292" s="31"/>
      <c r="K292" t="s">
        <v>30</v>
      </c>
      <c r="L292" t="s">
        <v>30</v>
      </c>
      <c r="M292" t="s">
        <v>22</v>
      </c>
    </row>
    <row r="293" spans="1:13" x14ac:dyDescent="0.35">
      <c r="A293" s="32">
        <v>2026</v>
      </c>
      <c r="B293" s="33" t="s">
        <v>31</v>
      </c>
      <c r="C293" s="33" t="s">
        <v>183</v>
      </c>
      <c r="D293" s="47">
        <v>-500</v>
      </c>
      <c r="E293" s="33" t="s">
        <v>16</v>
      </c>
      <c r="F293" s="33" t="s">
        <v>177</v>
      </c>
      <c r="G293" s="33" t="s">
        <v>178</v>
      </c>
      <c r="H293" s="33" t="s">
        <v>29</v>
      </c>
      <c r="I293" s="33" t="s">
        <v>20</v>
      </c>
      <c r="J293" s="33"/>
      <c r="K293" t="s">
        <v>30</v>
      </c>
      <c r="L293" t="s">
        <v>30</v>
      </c>
      <c r="M293" t="s">
        <v>22</v>
      </c>
    </row>
    <row r="294" spans="1:13" hidden="1" x14ac:dyDescent="0.35">
      <c r="A294" s="32">
        <v>2025</v>
      </c>
      <c r="B294" s="33" t="s">
        <v>31</v>
      </c>
      <c r="C294" s="33" t="s">
        <v>184</v>
      </c>
      <c r="D294" s="47">
        <v>-3000</v>
      </c>
      <c r="E294" s="33" t="s">
        <v>16</v>
      </c>
      <c r="F294" s="33" t="s">
        <v>177</v>
      </c>
      <c r="G294" s="33" t="s">
        <v>178</v>
      </c>
      <c r="H294" s="33" t="s">
        <v>29</v>
      </c>
      <c r="I294" s="33"/>
      <c r="J294" s="33"/>
    </row>
    <row r="295" spans="1:13" hidden="1" x14ac:dyDescent="0.35">
      <c r="A295" s="32">
        <v>2025</v>
      </c>
      <c r="B295" s="33" t="s">
        <v>31</v>
      </c>
      <c r="C295" s="33" t="s">
        <v>185</v>
      </c>
      <c r="D295" s="47">
        <v>-500</v>
      </c>
      <c r="E295" s="33" t="s">
        <v>16</v>
      </c>
      <c r="F295" s="33" t="s">
        <v>177</v>
      </c>
      <c r="G295" s="33" t="s">
        <v>178</v>
      </c>
      <c r="H295" s="33" t="s">
        <v>29</v>
      </c>
      <c r="I295" s="33"/>
      <c r="J295" s="33"/>
    </row>
    <row r="296" spans="1:13" hidden="1" x14ac:dyDescent="0.35">
      <c r="A296" s="32">
        <v>2025</v>
      </c>
      <c r="B296" s="33" t="s">
        <v>31</v>
      </c>
      <c r="C296" s="33" t="s">
        <v>186</v>
      </c>
      <c r="D296" s="47">
        <v>-1000</v>
      </c>
      <c r="E296" s="33" t="s">
        <v>16</v>
      </c>
      <c r="F296" s="33" t="s">
        <v>177</v>
      </c>
      <c r="G296" s="33" t="s">
        <v>178</v>
      </c>
      <c r="H296" s="33" t="s">
        <v>29</v>
      </c>
      <c r="I296" s="33"/>
      <c r="J296" s="33"/>
    </row>
    <row r="297" spans="1:13" x14ac:dyDescent="0.35">
      <c r="A297" s="30">
        <v>2026</v>
      </c>
      <c r="B297" s="31" t="s">
        <v>14</v>
      </c>
      <c r="C297" s="31" t="s">
        <v>187</v>
      </c>
      <c r="D297" s="46">
        <v>500</v>
      </c>
      <c r="E297" s="31" t="s">
        <v>42</v>
      </c>
      <c r="F297" s="31" t="s">
        <v>177</v>
      </c>
      <c r="G297" s="31" t="s">
        <v>188</v>
      </c>
      <c r="H297" s="31" t="s">
        <v>57</v>
      </c>
      <c r="I297" s="31" t="s">
        <v>20</v>
      </c>
      <c r="J297" s="31"/>
      <c r="K297" t="s">
        <v>30</v>
      </c>
      <c r="L297" t="s">
        <v>30</v>
      </c>
      <c r="M297" t="s">
        <v>22</v>
      </c>
    </row>
    <row r="298" spans="1:13" x14ac:dyDescent="0.35">
      <c r="A298" s="32">
        <v>2026</v>
      </c>
      <c r="B298" s="33" t="s">
        <v>14</v>
      </c>
      <c r="C298" s="38" t="s">
        <v>189</v>
      </c>
      <c r="D298" s="47">
        <v>2000</v>
      </c>
      <c r="E298" s="33" t="s">
        <v>42</v>
      </c>
      <c r="F298" s="33" t="s">
        <v>177</v>
      </c>
      <c r="G298" s="33" t="s">
        <v>188</v>
      </c>
      <c r="H298" s="33" t="s">
        <v>63</v>
      </c>
      <c r="I298" s="33" t="s">
        <v>20</v>
      </c>
      <c r="J298" s="33"/>
      <c r="K298" t="s">
        <v>30</v>
      </c>
      <c r="L298" t="s">
        <v>30</v>
      </c>
      <c r="M298" t="s">
        <v>22</v>
      </c>
    </row>
    <row r="299" spans="1:13" x14ac:dyDescent="0.35">
      <c r="A299" s="30">
        <v>2026</v>
      </c>
      <c r="B299" s="31" t="s">
        <v>14</v>
      </c>
      <c r="C299" s="31" t="s">
        <v>120</v>
      </c>
      <c r="D299" s="46">
        <v>4500</v>
      </c>
      <c r="E299" s="31" t="s">
        <v>42</v>
      </c>
      <c r="F299" s="31" t="s">
        <v>177</v>
      </c>
      <c r="G299" s="31" t="s">
        <v>188</v>
      </c>
      <c r="H299" s="31" t="s">
        <v>120</v>
      </c>
      <c r="I299" s="31" t="s">
        <v>20</v>
      </c>
      <c r="J299" s="31"/>
      <c r="K299" t="s">
        <v>30</v>
      </c>
      <c r="L299" t="s">
        <v>30</v>
      </c>
      <c r="M299" t="s">
        <v>22</v>
      </c>
    </row>
    <row r="300" spans="1:13" x14ac:dyDescent="0.35">
      <c r="A300" s="32">
        <v>2026</v>
      </c>
      <c r="B300" s="33" t="s">
        <v>14</v>
      </c>
      <c r="C300" s="33" t="s">
        <v>168</v>
      </c>
      <c r="D300" s="47">
        <v>-320</v>
      </c>
      <c r="E300" s="33" t="s">
        <v>16</v>
      </c>
      <c r="F300" s="33" t="s">
        <v>177</v>
      </c>
      <c r="G300" s="33" t="s">
        <v>188</v>
      </c>
      <c r="H300" s="33" t="s">
        <v>29</v>
      </c>
      <c r="I300" s="33" t="s">
        <v>20</v>
      </c>
      <c r="J300" s="33"/>
      <c r="K300" t="s">
        <v>30</v>
      </c>
      <c r="L300" t="s">
        <v>30</v>
      </c>
      <c r="M300" t="s">
        <v>22</v>
      </c>
    </row>
    <row r="301" spans="1:13" x14ac:dyDescent="0.35">
      <c r="A301" s="30">
        <v>2026</v>
      </c>
      <c r="B301" s="31" t="s">
        <v>14</v>
      </c>
      <c r="C301" s="31" t="s">
        <v>190</v>
      </c>
      <c r="D301" s="46">
        <v>-800</v>
      </c>
      <c r="E301" s="31" t="s">
        <v>16</v>
      </c>
      <c r="F301" s="31" t="s">
        <v>177</v>
      </c>
      <c r="G301" s="31" t="s">
        <v>188</v>
      </c>
      <c r="H301" s="31" t="s">
        <v>29</v>
      </c>
      <c r="I301" s="31" t="s">
        <v>20</v>
      </c>
      <c r="J301" s="31"/>
      <c r="K301" t="s">
        <v>30</v>
      </c>
      <c r="L301" t="s">
        <v>30</v>
      </c>
      <c r="M301" t="s">
        <v>22</v>
      </c>
    </row>
    <row r="302" spans="1:13" x14ac:dyDescent="0.35">
      <c r="A302" s="32">
        <v>2026</v>
      </c>
      <c r="B302" s="33" t="s">
        <v>14</v>
      </c>
      <c r="C302" s="33" t="s">
        <v>170</v>
      </c>
      <c r="D302" s="47">
        <v>-1500</v>
      </c>
      <c r="E302" s="33" t="s">
        <v>16</v>
      </c>
      <c r="F302" s="33" t="s">
        <v>177</v>
      </c>
      <c r="G302" s="33" t="s">
        <v>188</v>
      </c>
      <c r="H302" s="33" t="s">
        <v>29</v>
      </c>
      <c r="I302" s="33" t="s">
        <v>20</v>
      </c>
      <c r="J302" s="33"/>
      <c r="K302" t="s">
        <v>30</v>
      </c>
      <c r="L302" t="s">
        <v>30</v>
      </c>
      <c r="M302" t="s">
        <v>22</v>
      </c>
    </row>
    <row r="303" spans="1:13" x14ac:dyDescent="0.35">
      <c r="A303" s="30">
        <v>2026</v>
      </c>
      <c r="B303" s="31" t="s">
        <v>14</v>
      </c>
      <c r="C303" s="31" t="s">
        <v>191</v>
      </c>
      <c r="D303" s="46">
        <v>-252</v>
      </c>
      <c r="E303" s="31" t="s">
        <v>16</v>
      </c>
      <c r="F303" s="31" t="s">
        <v>177</v>
      </c>
      <c r="G303" s="31" t="s">
        <v>188</v>
      </c>
      <c r="H303" s="31" t="s">
        <v>29</v>
      </c>
      <c r="I303" s="31" t="s">
        <v>20</v>
      </c>
      <c r="J303" s="31"/>
      <c r="K303" t="s">
        <v>30</v>
      </c>
      <c r="L303" t="s">
        <v>30</v>
      </c>
      <c r="M303" t="s">
        <v>22</v>
      </c>
    </row>
    <row r="304" spans="1:13" x14ac:dyDescent="0.35">
      <c r="A304" s="32">
        <v>2026</v>
      </c>
      <c r="B304" s="33" t="s">
        <v>14</v>
      </c>
      <c r="C304" s="38" t="s">
        <v>171</v>
      </c>
      <c r="D304" s="47">
        <v>-150</v>
      </c>
      <c r="E304" s="33" t="s">
        <v>16</v>
      </c>
      <c r="F304" s="33" t="s">
        <v>177</v>
      </c>
      <c r="G304" s="33" t="s">
        <v>188</v>
      </c>
      <c r="H304" s="33" t="s">
        <v>29</v>
      </c>
      <c r="I304" s="33" t="s">
        <v>20</v>
      </c>
      <c r="J304" s="33"/>
      <c r="K304" t="s">
        <v>30</v>
      </c>
      <c r="L304" t="s">
        <v>30</v>
      </c>
      <c r="M304" t="s">
        <v>22</v>
      </c>
    </row>
    <row r="305" spans="1:13" x14ac:dyDescent="0.35">
      <c r="A305" s="30">
        <v>2026</v>
      </c>
      <c r="B305" s="31" t="s">
        <v>14</v>
      </c>
      <c r="C305" s="57" t="s">
        <v>192</v>
      </c>
      <c r="D305" s="46">
        <v>-400</v>
      </c>
      <c r="E305" s="31" t="s">
        <v>16</v>
      </c>
      <c r="F305" s="31" t="s">
        <v>177</v>
      </c>
      <c r="G305" s="31" t="s">
        <v>188</v>
      </c>
      <c r="H305" s="31" t="s">
        <v>29</v>
      </c>
      <c r="I305" s="31" t="s">
        <v>20</v>
      </c>
      <c r="J305" s="31"/>
      <c r="K305" t="s">
        <v>30</v>
      </c>
      <c r="L305" t="s">
        <v>30</v>
      </c>
      <c r="M305" t="s">
        <v>22</v>
      </c>
    </row>
    <row r="306" spans="1:13" x14ac:dyDescent="0.35">
      <c r="A306" s="32">
        <v>2026</v>
      </c>
      <c r="B306" s="33" t="s">
        <v>14</v>
      </c>
      <c r="C306" s="33" t="s">
        <v>172</v>
      </c>
      <c r="D306" s="47">
        <v>-250</v>
      </c>
      <c r="E306" s="33" t="s">
        <v>16</v>
      </c>
      <c r="F306" s="33" t="s">
        <v>177</v>
      </c>
      <c r="G306" s="33" t="s">
        <v>188</v>
      </c>
      <c r="H306" s="33" t="s">
        <v>29</v>
      </c>
      <c r="I306" s="33" t="s">
        <v>20</v>
      </c>
      <c r="J306" s="33"/>
      <c r="K306" t="s">
        <v>30</v>
      </c>
      <c r="L306" t="s">
        <v>30</v>
      </c>
      <c r="M306" t="s">
        <v>22</v>
      </c>
    </row>
    <row r="307" spans="1:13" x14ac:dyDescent="0.35">
      <c r="A307" s="30">
        <v>2026</v>
      </c>
      <c r="B307" s="31" t="s">
        <v>14</v>
      </c>
      <c r="C307" s="31" t="s">
        <v>193</v>
      </c>
      <c r="D307" s="46">
        <v>-250</v>
      </c>
      <c r="E307" s="31" t="s">
        <v>16</v>
      </c>
      <c r="F307" s="31" t="s">
        <v>177</v>
      </c>
      <c r="G307" s="31" t="s">
        <v>188</v>
      </c>
      <c r="H307" s="31" t="s">
        <v>29</v>
      </c>
      <c r="I307" s="31" t="s">
        <v>20</v>
      </c>
      <c r="J307" s="31"/>
      <c r="K307" t="s">
        <v>30</v>
      </c>
      <c r="L307" t="s">
        <v>30</v>
      </c>
      <c r="M307" t="s">
        <v>22</v>
      </c>
    </row>
    <row r="308" spans="1:13" x14ac:dyDescent="0.35">
      <c r="A308" s="32">
        <v>2026</v>
      </c>
      <c r="B308" s="33" t="s">
        <v>14</v>
      </c>
      <c r="C308" s="33" t="s">
        <v>194</v>
      </c>
      <c r="D308" s="47">
        <v>-640</v>
      </c>
      <c r="E308" s="33" t="s">
        <v>16</v>
      </c>
      <c r="F308" s="33" t="s">
        <v>177</v>
      </c>
      <c r="G308" s="33" t="s">
        <v>188</v>
      </c>
      <c r="H308" s="33" t="s">
        <v>29</v>
      </c>
      <c r="I308" s="33" t="s">
        <v>20</v>
      </c>
      <c r="J308" s="33"/>
      <c r="K308" t="s">
        <v>30</v>
      </c>
      <c r="L308" t="s">
        <v>30</v>
      </c>
      <c r="M308" t="s">
        <v>22</v>
      </c>
    </row>
    <row r="309" spans="1:13" x14ac:dyDescent="0.35">
      <c r="A309" s="30">
        <v>2026</v>
      </c>
      <c r="B309" s="31" t="s">
        <v>14</v>
      </c>
      <c r="C309" s="31" t="s">
        <v>195</v>
      </c>
      <c r="D309" s="46">
        <v>-5250</v>
      </c>
      <c r="E309" s="31" t="s">
        <v>16</v>
      </c>
      <c r="F309" s="31" t="s">
        <v>177</v>
      </c>
      <c r="G309" s="31" t="s">
        <v>188</v>
      </c>
      <c r="H309" s="31" t="s">
        <v>29</v>
      </c>
      <c r="I309" s="31" t="s">
        <v>20</v>
      </c>
      <c r="J309" s="31"/>
      <c r="K309" t="s">
        <v>30</v>
      </c>
      <c r="L309" t="s">
        <v>30</v>
      </c>
      <c r="M309" t="s">
        <v>22</v>
      </c>
    </row>
    <row r="310" spans="1:13" x14ac:dyDescent="0.35">
      <c r="A310" s="32">
        <v>2026</v>
      </c>
      <c r="B310" s="33" t="s">
        <v>14</v>
      </c>
      <c r="C310" s="33" t="s">
        <v>196</v>
      </c>
      <c r="D310" s="47">
        <v>-1500</v>
      </c>
      <c r="E310" s="33" t="s">
        <v>16</v>
      </c>
      <c r="F310" s="33" t="s">
        <v>177</v>
      </c>
      <c r="G310" s="33" t="s">
        <v>188</v>
      </c>
      <c r="H310" s="33" t="s">
        <v>29</v>
      </c>
      <c r="I310" s="33" t="s">
        <v>20</v>
      </c>
      <c r="J310" s="33"/>
      <c r="K310" t="s">
        <v>30</v>
      </c>
      <c r="L310" t="s">
        <v>30</v>
      </c>
      <c r="M310" t="s">
        <v>22</v>
      </c>
    </row>
    <row r="311" spans="1:13" x14ac:dyDescent="0.35">
      <c r="A311" s="30">
        <v>2026</v>
      </c>
      <c r="B311" s="31" t="s">
        <v>14</v>
      </c>
      <c r="C311" s="31" t="s">
        <v>197</v>
      </c>
      <c r="D311" s="46">
        <v>-250</v>
      </c>
      <c r="E311" s="31" t="s">
        <v>16</v>
      </c>
      <c r="F311" s="31" t="s">
        <v>177</v>
      </c>
      <c r="G311" s="31" t="s">
        <v>188</v>
      </c>
      <c r="H311" s="31" t="s">
        <v>29</v>
      </c>
      <c r="I311" s="31" t="s">
        <v>20</v>
      </c>
      <c r="J311" s="31"/>
      <c r="K311" t="s">
        <v>30</v>
      </c>
      <c r="L311" t="s">
        <v>30</v>
      </c>
      <c r="M311" t="s">
        <v>22</v>
      </c>
    </row>
    <row r="312" spans="1:13" x14ac:dyDescent="0.35">
      <c r="A312" s="32">
        <v>2026</v>
      </c>
      <c r="B312" s="33" t="s">
        <v>14</v>
      </c>
      <c r="C312" s="33" t="s">
        <v>198</v>
      </c>
      <c r="D312" s="47">
        <v>-2500</v>
      </c>
      <c r="E312" s="33" t="s">
        <v>16</v>
      </c>
      <c r="F312" s="33" t="s">
        <v>177</v>
      </c>
      <c r="G312" s="33" t="s">
        <v>188</v>
      </c>
      <c r="H312" s="33" t="s">
        <v>29</v>
      </c>
      <c r="I312" s="33" t="s">
        <v>20</v>
      </c>
      <c r="J312" s="33"/>
      <c r="K312" t="s">
        <v>30</v>
      </c>
      <c r="L312" t="s">
        <v>30</v>
      </c>
      <c r="M312" t="s">
        <v>22</v>
      </c>
    </row>
    <row r="313" spans="1:13" x14ac:dyDescent="0.35">
      <c r="A313" s="30">
        <v>2026</v>
      </c>
      <c r="B313" s="31" t="s">
        <v>14</v>
      </c>
      <c r="C313" s="31" t="s">
        <v>199</v>
      </c>
      <c r="D313" s="46">
        <v>-1000</v>
      </c>
      <c r="E313" s="31" t="s">
        <v>16</v>
      </c>
      <c r="F313" s="31" t="s">
        <v>177</v>
      </c>
      <c r="G313" s="31" t="s">
        <v>188</v>
      </c>
      <c r="H313" s="31" t="s">
        <v>49</v>
      </c>
      <c r="I313" s="31" t="s">
        <v>20</v>
      </c>
      <c r="J313" s="31"/>
      <c r="K313" t="s">
        <v>30</v>
      </c>
      <c r="L313" t="s">
        <v>30</v>
      </c>
      <c r="M313" t="s">
        <v>22</v>
      </c>
    </row>
    <row r="314" spans="1:13" x14ac:dyDescent="0.35">
      <c r="A314" s="32">
        <v>2026</v>
      </c>
      <c r="B314" s="33" t="s">
        <v>14</v>
      </c>
      <c r="C314" s="33" t="s">
        <v>189</v>
      </c>
      <c r="D314" s="47">
        <v>1000</v>
      </c>
      <c r="E314" s="33" t="s">
        <v>42</v>
      </c>
      <c r="F314" s="33" t="s">
        <v>177</v>
      </c>
      <c r="G314" s="33" t="s">
        <v>200</v>
      </c>
      <c r="H314" s="33" t="s">
        <v>63</v>
      </c>
      <c r="I314" s="33" t="s">
        <v>20</v>
      </c>
      <c r="J314" s="33"/>
      <c r="K314" t="s">
        <v>30</v>
      </c>
      <c r="L314" t="s">
        <v>30</v>
      </c>
      <c r="M314" t="s">
        <v>22</v>
      </c>
    </row>
    <row r="315" spans="1:13" x14ac:dyDescent="0.35">
      <c r="A315" s="30">
        <v>2026</v>
      </c>
      <c r="B315" s="31" t="s">
        <v>14</v>
      </c>
      <c r="C315" s="31" t="s">
        <v>120</v>
      </c>
      <c r="D315" s="46">
        <v>3000</v>
      </c>
      <c r="E315" s="31" t="s">
        <v>42</v>
      </c>
      <c r="F315" s="31" t="s">
        <v>177</v>
      </c>
      <c r="G315" s="31" t="s">
        <v>200</v>
      </c>
      <c r="H315" s="31" t="s">
        <v>120</v>
      </c>
      <c r="I315" s="31" t="s">
        <v>20</v>
      </c>
      <c r="J315" s="80"/>
      <c r="K315" t="s">
        <v>21</v>
      </c>
      <c r="L315" t="s">
        <v>21</v>
      </c>
      <c r="M315" t="s">
        <v>22</v>
      </c>
    </row>
    <row r="316" spans="1:13" x14ac:dyDescent="0.35">
      <c r="A316" s="32">
        <v>2026</v>
      </c>
      <c r="B316" s="33" t="s">
        <v>14</v>
      </c>
      <c r="C316" s="33" t="s">
        <v>168</v>
      </c>
      <c r="D316" s="47">
        <v>-440</v>
      </c>
      <c r="E316" s="33" t="s">
        <v>16</v>
      </c>
      <c r="F316" s="33" t="s">
        <v>177</v>
      </c>
      <c r="G316" s="33" t="s">
        <v>200</v>
      </c>
      <c r="H316" s="33" t="s">
        <v>29</v>
      </c>
      <c r="I316" s="33" t="s">
        <v>20</v>
      </c>
      <c r="J316" s="33"/>
      <c r="K316" t="s">
        <v>30</v>
      </c>
      <c r="L316" t="s">
        <v>30</v>
      </c>
      <c r="M316" t="s">
        <v>22</v>
      </c>
    </row>
    <row r="317" spans="1:13" x14ac:dyDescent="0.35">
      <c r="A317" s="30">
        <v>2026</v>
      </c>
      <c r="B317" s="31" t="s">
        <v>14</v>
      </c>
      <c r="C317" s="31" t="s">
        <v>170</v>
      </c>
      <c r="D317" s="46">
        <v>-800</v>
      </c>
      <c r="E317" s="31" t="s">
        <v>16</v>
      </c>
      <c r="F317" s="31" t="s">
        <v>177</v>
      </c>
      <c r="G317" s="31" t="s">
        <v>200</v>
      </c>
      <c r="H317" s="31" t="s">
        <v>29</v>
      </c>
      <c r="I317" s="31" t="s">
        <v>20</v>
      </c>
      <c r="J317" s="31"/>
      <c r="K317" t="s">
        <v>30</v>
      </c>
      <c r="L317" t="s">
        <v>30</v>
      </c>
      <c r="M317" t="s">
        <v>22</v>
      </c>
    </row>
    <row r="318" spans="1:13" x14ac:dyDescent="0.35">
      <c r="A318" s="32">
        <v>2026</v>
      </c>
      <c r="B318" s="33" t="s">
        <v>14</v>
      </c>
      <c r="C318" s="33" t="s">
        <v>201</v>
      </c>
      <c r="D318" s="47">
        <v>-82</v>
      </c>
      <c r="E318" s="33" t="s">
        <v>16</v>
      </c>
      <c r="F318" s="33" t="s">
        <v>177</v>
      </c>
      <c r="G318" s="33" t="s">
        <v>200</v>
      </c>
      <c r="H318" s="33" t="s">
        <v>29</v>
      </c>
      <c r="I318" s="33" t="s">
        <v>20</v>
      </c>
      <c r="J318" s="33"/>
      <c r="K318" t="s">
        <v>30</v>
      </c>
      <c r="L318" t="s">
        <v>30</v>
      </c>
      <c r="M318" t="s">
        <v>22</v>
      </c>
    </row>
    <row r="319" spans="1:13" x14ac:dyDescent="0.35">
      <c r="A319" s="30">
        <v>2026</v>
      </c>
      <c r="B319" s="31" t="s">
        <v>14</v>
      </c>
      <c r="C319" s="31" t="s">
        <v>171</v>
      </c>
      <c r="D319" s="46">
        <v>-100</v>
      </c>
      <c r="E319" s="31" t="s">
        <v>16</v>
      </c>
      <c r="F319" s="31" t="s">
        <v>177</v>
      </c>
      <c r="G319" s="31" t="s">
        <v>200</v>
      </c>
      <c r="H319" s="31" t="s">
        <v>29</v>
      </c>
      <c r="I319" s="31" t="s">
        <v>20</v>
      </c>
      <c r="J319" s="31"/>
      <c r="K319" t="s">
        <v>30</v>
      </c>
      <c r="L319" t="s">
        <v>30</v>
      </c>
      <c r="M319" t="s">
        <v>22</v>
      </c>
    </row>
    <row r="320" spans="1:13" x14ac:dyDescent="0.35">
      <c r="A320" s="32">
        <v>2026</v>
      </c>
      <c r="B320" s="33" t="s">
        <v>14</v>
      </c>
      <c r="C320" s="33" t="s">
        <v>195</v>
      </c>
      <c r="D320" s="47">
        <v>-4250</v>
      </c>
      <c r="E320" s="33" t="s">
        <v>16</v>
      </c>
      <c r="F320" s="33" t="s">
        <v>177</v>
      </c>
      <c r="G320" s="33" t="s">
        <v>200</v>
      </c>
      <c r="H320" s="33" t="s">
        <v>29</v>
      </c>
      <c r="I320" s="33" t="s">
        <v>20</v>
      </c>
      <c r="J320" s="33"/>
      <c r="K320" t="s">
        <v>30</v>
      </c>
      <c r="L320" t="s">
        <v>30</v>
      </c>
      <c r="M320" t="s">
        <v>22</v>
      </c>
    </row>
    <row r="321" spans="1:13" x14ac:dyDescent="0.35">
      <c r="A321" s="30">
        <v>2026</v>
      </c>
      <c r="B321" s="31" t="s">
        <v>14</v>
      </c>
      <c r="C321" s="31" t="s">
        <v>196</v>
      </c>
      <c r="D321" s="46">
        <v>-1000</v>
      </c>
      <c r="E321" s="31" t="s">
        <v>16</v>
      </c>
      <c r="F321" s="31" t="s">
        <v>177</v>
      </c>
      <c r="G321" s="31" t="s">
        <v>200</v>
      </c>
      <c r="H321" s="31" t="s">
        <v>29</v>
      </c>
      <c r="I321" s="31" t="s">
        <v>20</v>
      </c>
      <c r="J321" s="31"/>
      <c r="K321" t="s">
        <v>30</v>
      </c>
      <c r="L321" t="s">
        <v>30</v>
      </c>
      <c r="M321" t="s">
        <v>22</v>
      </c>
    </row>
    <row r="322" spans="1:13" x14ac:dyDescent="0.35">
      <c r="A322" s="32">
        <v>2026</v>
      </c>
      <c r="B322" s="33" t="s">
        <v>14</v>
      </c>
      <c r="C322" s="33" t="s">
        <v>197</v>
      </c>
      <c r="D322" s="47">
        <v>-250</v>
      </c>
      <c r="E322" s="33" t="s">
        <v>16</v>
      </c>
      <c r="F322" s="33" t="s">
        <v>177</v>
      </c>
      <c r="G322" s="33" t="s">
        <v>200</v>
      </c>
      <c r="H322" s="33" t="s">
        <v>29</v>
      </c>
      <c r="I322" s="33" t="s">
        <v>20</v>
      </c>
      <c r="J322" s="33"/>
      <c r="K322" t="s">
        <v>30</v>
      </c>
      <c r="L322" t="s">
        <v>30</v>
      </c>
      <c r="M322" t="s">
        <v>22</v>
      </c>
    </row>
    <row r="323" spans="1:13" x14ac:dyDescent="0.35">
      <c r="A323" s="32">
        <v>2026</v>
      </c>
      <c r="B323" s="33" t="s">
        <v>14</v>
      </c>
      <c r="C323" s="33" t="s">
        <v>199</v>
      </c>
      <c r="D323" s="47">
        <v>-750</v>
      </c>
      <c r="E323" s="33" t="s">
        <v>16</v>
      </c>
      <c r="F323" s="33" t="s">
        <v>177</v>
      </c>
      <c r="G323" s="33" t="s">
        <v>200</v>
      </c>
      <c r="H323" s="33" t="s">
        <v>49</v>
      </c>
      <c r="I323" s="33" t="s">
        <v>20</v>
      </c>
      <c r="J323" s="33"/>
      <c r="K323" t="s">
        <v>30</v>
      </c>
      <c r="L323" t="s">
        <v>30</v>
      </c>
      <c r="M323" t="s">
        <v>22</v>
      </c>
    </row>
    <row r="324" spans="1:13" x14ac:dyDescent="0.35">
      <c r="A324" s="32">
        <v>2026</v>
      </c>
      <c r="B324" s="33" t="s">
        <v>25</v>
      </c>
      <c r="C324" s="33" t="s">
        <v>187</v>
      </c>
      <c r="D324" s="47">
        <v>0</v>
      </c>
      <c r="E324" s="33" t="s">
        <v>42</v>
      </c>
      <c r="F324" s="33" t="s">
        <v>177</v>
      </c>
      <c r="G324" s="33" t="s">
        <v>202</v>
      </c>
      <c r="H324" s="33" t="s">
        <v>57</v>
      </c>
      <c r="I324" s="33" t="s">
        <v>20</v>
      </c>
      <c r="J324" s="33"/>
      <c r="K324" t="s">
        <v>30</v>
      </c>
      <c r="L324" t="s">
        <v>30</v>
      </c>
      <c r="M324" t="s">
        <v>22</v>
      </c>
    </row>
    <row r="325" spans="1:13" x14ac:dyDescent="0.35">
      <c r="A325" s="32">
        <v>2026</v>
      </c>
      <c r="B325" s="33" t="s">
        <v>25</v>
      </c>
      <c r="C325" s="33" t="s">
        <v>189</v>
      </c>
      <c r="D325" s="47">
        <v>4000</v>
      </c>
      <c r="E325" s="33" t="s">
        <v>42</v>
      </c>
      <c r="F325" s="33" t="s">
        <v>177</v>
      </c>
      <c r="G325" s="33" t="s">
        <v>202</v>
      </c>
      <c r="H325" s="33" t="s">
        <v>63</v>
      </c>
      <c r="I325" s="33" t="s">
        <v>20</v>
      </c>
      <c r="J325" s="33"/>
      <c r="K325" t="s">
        <v>30</v>
      </c>
      <c r="L325" t="s">
        <v>30</v>
      </c>
      <c r="M325" t="s">
        <v>22</v>
      </c>
    </row>
    <row r="326" spans="1:13" x14ac:dyDescent="0.35">
      <c r="A326" s="32">
        <v>2026</v>
      </c>
      <c r="B326" s="33" t="s">
        <v>25</v>
      </c>
      <c r="C326" s="33" t="s">
        <v>120</v>
      </c>
      <c r="D326" s="47">
        <v>3000</v>
      </c>
      <c r="E326" s="33" t="s">
        <v>42</v>
      </c>
      <c r="F326" s="33" t="s">
        <v>177</v>
      </c>
      <c r="G326" s="33" t="s">
        <v>202</v>
      </c>
      <c r="H326" s="33" t="s">
        <v>120</v>
      </c>
      <c r="I326" s="33" t="s">
        <v>20</v>
      </c>
      <c r="J326" s="33"/>
      <c r="K326" t="s">
        <v>30</v>
      </c>
      <c r="L326" t="s">
        <v>30</v>
      </c>
      <c r="M326" t="s">
        <v>22</v>
      </c>
    </row>
    <row r="327" spans="1:13" x14ac:dyDescent="0.35">
      <c r="A327" s="32">
        <v>2026</v>
      </c>
      <c r="B327" s="33" t="s">
        <v>25</v>
      </c>
      <c r="C327" s="33" t="s">
        <v>168</v>
      </c>
      <c r="D327" s="47">
        <v>-440</v>
      </c>
      <c r="E327" s="33" t="s">
        <v>16</v>
      </c>
      <c r="F327" s="33" t="s">
        <v>177</v>
      </c>
      <c r="G327" s="33" t="s">
        <v>202</v>
      </c>
      <c r="H327" s="33" t="s">
        <v>29</v>
      </c>
      <c r="I327" s="33" t="s">
        <v>20</v>
      </c>
      <c r="J327" s="33"/>
      <c r="K327" t="s">
        <v>30</v>
      </c>
      <c r="L327" t="s">
        <v>30</v>
      </c>
      <c r="M327" t="s">
        <v>22</v>
      </c>
    </row>
    <row r="328" spans="1:13" x14ac:dyDescent="0.35">
      <c r="A328" s="32">
        <v>2026</v>
      </c>
      <c r="B328" s="33" t="s">
        <v>25</v>
      </c>
      <c r="C328" s="33" t="s">
        <v>190</v>
      </c>
      <c r="D328" s="47">
        <v>-800</v>
      </c>
      <c r="E328" s="33" t="s">
        <v>16</v>
      </c>
      <c r="F328" s="33" t="s">
        <v>177</v>
      </c>
      <c r="G328" s="33" t="s">
        <v>202</v>
      </c>
      <c r="H328" s="33" t="s">
        <v>29</v>
      </c>
      <c r="I328" s="33" t="s">
        <v>20</v>
      </c>
      <c r="J328" s="33"/>
      <c r="K328" t="s">
        <v>30</v>
      </c>
      <c r="L328" t="s">
        <v>30</v>
      </c>
      <c r="M328" t="s">
        <v>22</v>
      </c>
    </row>
    <row r="329" spans="1:13" x14ac:dyDescent="0.35">
      <c r="A329" s="32">
        <v>2026</v>
      </c>
      <c r="B329" s="33" t="s">
        <v>25</v>
      </c>
      <c r="C329" s="33" t="s">
        <v>170</v>
      </c>
      <c r="D329" s="47">
        <v>-1500</v>
      </c>
      <c r="E329" s="33" t="s">
        <v>16</v>
      </c>
      <c r="F329" s="33" t="s">
        <v>177</v>
      </c>
      <c r="G329" s="33" t="s">
        <v>202</v>
      </c>
      <c r="H329" s="33" t="s">
        <v>29</v>
      </c>
      <c r="I329" s="33" t="s">
        <v>20</v>
      </c>
      <c r="J329" s="33"/>
      <c r="K329" t="s">
        <v>30</v>
      </c>
      <c r="L329" t="s">
        <v>30</v>
      </c>
      <c r="M329" t="s">
        <v>22</v>
      </c>
    </row>
    <row r="330" spans="1:13" x14ac:dyDescent="0.35">
      <c r="A330" s="32">
        <v>2026</v>
      </c>
      <c r="B330" s="33" t="s">
        <v>25</v>
      </c>
      <c r="C330" s="33" t="s">
        <v>191</v>
      </c>
      <c r="D330" s="47">
        <v>-252</v>
      </c>
      <c r="E330" s="33" t="s">
        <v>16</v>
      </c>
      <c r="F330" s="33" t="s">
        <v>177</v>
      </c>
      <c r="G330" s="33" t="s">
        <v>202</v>
      </c>
      <c r="H330" s="33" t="s">
        <v>29</v>
      </c>
      <c r="I330" s="33" t="s">
        <v>20</v>
      </c>
      <c r="J330" s="33"/>
      <c r="K330" t="s">
        <v>30</v>
      </c>
      <c r="L330" t="s">
        <v>30</v>
      </c>
      <c r="M330" t="s">
        <v>22</v>
      </c>
    </row>
    <row r="331" spans="1:13" x14ac:dyDescent="0.35">
      <c r="A331" s="32">
        <v>2026</v>
      </c>
      <c r="B331" s="33" t="s">
        <v>25</v>
      </c>
      <c r="C331" s="33" t="s">
        <v>171</v>
      </c>
      <c r="D331" s="47">
        <v>-150</v>
      </c>
      <c r="E331" s="33" t="s">
        <v>16</v>
      </c>
      <c r="F331" s="33" t="s">
        <v>177</v>
      </c>
      <c r="G331" s="33" t="s">
        <v>202</v>
      </c>
      <c r="H331" s="33" t="s">
        <v>29</v>
      </c>
      <c r="I331" s="33" t="s">
        <v>20</v>
      </c>
      <c r="J331" s="33"/>
      <c r="K331" t="s">
        <v>30</v>
      </c>
      <c r="L331" t="s">
        <v>30</v>
      </c>
      <c r="M331" t="s">
        <v>22</v>
      </c>
    </row>
    <row r="332" spans="1:13" x14ac:dyDescent="0.35">
      <c r="A332" s="32">
        <v>2026</v>
      </c>
      <c r="B332" s="33" t="s">
        <v>25</v>
      </c>
      <c r="C332" s="33" t="s">
        <v>193</v>
      </c>
      <c r="D332" s="47">
        <v>-250</v>
      </c>
      <c r="E332" s="33" t="s">
        <v>16</v>
      </c>
      <c r="F332" s="33" t="s">
        <v>177</v>
      </c>
      <c r="G332" s="33" t="s">
        <v>202</v>
      </c>
      <c r="H332" s="33" t="s">
        <v>29</v>
      </c>
      <c r="I332" s="33" t="s">
        <v>20</v>
      </c>
      <c r="J332" s="33"/>
      <c r="K332" t="s">
        <v>30</v>
      </c>
      <c r="L332" t="s">
        <v>30</v>
      </c>
      <c r="M332" t="s">
        <v>22</v>
      </c>
    </row>
    <row r="333" spans="1:13" x14ac:dyDescent="0.35">
      <c r="A333" s="32">
        <v>2026</v>
      </c>
      <c r="B333" s="33" t="s">
        <v>25</v>
      </c>
      <c r="C333" s="33" t="s">
        <v>194</v>
      </c>
      <c r="D333" s="47">
        <v>-640</v>
      </c>
      <c r="E333" s="33" t="s">
        <v>16</v>
      </c>
      <c r="F333" s="33" t="s">
        <v>177</v>
      </c>
      <c r="G333" s="33" t="s">
        <v>202</v>
      </c>
      <c r="H333" s="33" t="s">
        <v>29</v>
      </c>
      <c r="I333" s="33" t="s">
        <v>20</v>
      </c>
      <c r="J333" s="33"/>
      <c r="K333" t="s">
        <v>30</v>
      </c>
      <c r="L333" t="s">
        <v>30</v>
      </c>
      <c r="M333" t="s">
        <v>22</v>
      </c>
    </row>
    <row r="334" spans="1:13" x14ac:dyDescent="0.35">
      <c r="A334" s="32">
        <v>2026</v>
      </c>
      <c r="B334" s="33" t="s">
        <v>25</v>
      </c>
      <c r="C334" s="33" t="s">
        <v>195</v>
      </c>
      <c r="D334" s="47">
        <v>-5000</v>
      </c>
      <c r="E334" s="33" t="s">
        <v>16</v>
      </c>
      <c r="F334" s="33" t="s">
        <v>177</v>
      </c>
      <c r="G334" s="33" t="s">
        <v>202</v>
      </c>
      <c r="H334" s="33" t="s">
        <v>29</v>
      </c>
      <c r="I334" s="33" t="s">
        <v>20</v>
      </c>
      <c r="J334" s="33"/>
      <c r="K334" t="s">
        <v>30</v>
      </c>
      <c r="L334" t="s">
        <v>30</v>
      </c>
      <c r="M334" t="s">
        <v>22</v>
      </c>
    </row>
    <row r="335" spans="1:13" x14ac:dyDescent="0.35">
      <c r="A335" s="32">
        <v>2026</v>
      </c>
      <c r="B335" s="33" t="s">
        <v>25</v>
      </c>
      <c r="C335" s="33" t="s">
        <v>196</v>
      </c>
      <c r="D335" s="47">
        <v>-1500</v>
      </c>
      <c r="E335" s="33" t="s">
        <v>16</v>
      </c>
      <c r="F335" s="33" t="s">
        <v>177</v>
      </c>
      <c r="G335" s="33" t="s">
        <v>202</v>
      </c>
      <c r="H335" s="33" t="s">
        <v>29</v>
      </c>
      <c r="I335" s="33" t="s">
        <v>20</v>
      </c>
      <c r="J335" s="33"/>
      <c r="K335" t="s">
        <v>30</v>
      </c>
      <c r="L335" t="s">
        <v>30</v>
      </c>
      <c r="M335" t="s">
        <v>22</v>
      </c>
    </row>
    <row r="336" spans="1:13" x14ac:dyDescent="0.35">
      <c r="A336" s="32">
        <v>2026</v>
      </c>
      <c r="B336" s="33" t="s">
        <v>25</v>
      </c>
      <c r="C336" s="33" t="s">
        <v>197</v>
      </c>
      <c r="D336" s="47">
        <v>-250</v>
      </c>
      <c r="E336" s="33" t="s">
        <v>16</v>
      </c>
      <c r="F336" s="33" t="s">
        <v>177</v>
      </c>
      <c r="G336" s="33" t="s">
        <v>202</v>
      </c>
      <c r="H336" s="33" t="s">
        <v>29</v>
      </c>
      <c r="I336" s="33" t="s">
        <v>20</v>
      </c>
      <c r="J336" s="33"/>
      <c r="K336" t="s">
        <v>30</v>
      </c>
      <c r="L336" t="s">
        <v>30</v>
      </c>
      <c r="M336" t="s">
        <v>22</v>
      </c>
    </row>
    <row r="337" spans="1:13" x14ac:dyDescent="0.35">
      <c r="A337" s="30">
        <v>2026</v>
      </c>
      <c r="B337" s="31" t="s">
        <v>25</v>
      </c>
      <c r="C337" s="31" t="s">
        <v>199</v>
      </c>
      <c r="D337" s="46">
        <v>-1000</v>
      </c>
      <c r="E337" s="31" t="s">
        <v>16</v>
      </c>
      <c r="F337" s="31" t="s">
        <v>177</v>
      </c>
      <c r="G337" s="31" t="s">
        <v>202</v>
      </c>
      <c r="H337" s="31" t="s">
        <v>49</v>
      </c>
      <c r="I337" s="31" t="s">
        <v>20</v>
      </c>
      <c r="J337" s="31"/>
      <c r="K337" t="s">
        <v>30</v>
      </c>
      <c r="L337" t="s">
        <v>30</v>
      </c>
      <c r="M337" t="s">
        <v>22</v>
      </c>
    </row>
    <row r="338" spans="1:13" hidden="1" x14ac:dyDescent="0.35">
      <c r="A338" s="32">
        <v>2025</v>
      </c>
      <c r="B338" s="33" t="s">
        <v>23</v>
      </c>
      <c r="C338" s="33" t="s">
        <v>189</v>
      </c>
      <c r="D338" s="47">
        <v>1000</v>
      </c>
      <c r="E338" s="33" t="s">
        <v>42</v>
      </c>
      <c r="F338" s="33" t="s">
        <v>177</v>
      </c>
      <c r="G338" s="33" t="s">
        <v>203</v>
      </c>
      <c r="H338" s="33" t="s">
        <v>63</v>
      </c>
      <c r="I338" s="33"/>
      <c r="J338" s="33"/>
    </row>
    <row r="339" spans="1:13" hidden="1" x14ac:dyDescent="0.35">
      <c r="A339" s="32">
        <v>2025</v>
      </c>
      <c r="B339" s="33" t="s">
        <v>23</v>
      </c>
      <c r="C339" s="33" t="s">
        <v>120</v>
      </c>
      <c r="D339" s="47">
        <v>2000</v>
      </c>
      <c r="E339" s="33" t="s">
        <v>42</v>
      </c>
      <c r="F339" s="33" t="s">
        <v>177</v>
      </c>
      <c r="G339" s="33" t="s">
        <v>203</v>
      </c>
      <c r="H339" s="33" t="s">
        <v>120</v>
      </c>
      <c r="I339" s="33"/>
      <c r="J339" s="33"/>
    </row>
    <row r="340" spans="1:13" hidden="1" x14ac:dyDescent="0.35">
      <c r="A340" s="32">
        <v>2025</v>
      </c>
      <c r="B340" s="33" t="s">
        <v>23</v>
      </c>
      <c r="C340" s="33" t="s">
        <v>168</v>
      </c>
      <c r="D340" s="47">
        <v>-420</v>
      </c>
      <c r="E340" s="33" t="s">
        <v>16</v>
      </c>
      <c r="F340" s="33" t="s">
        <v>177</v>
      </c>
      <c r="G340" s="33" t="s">
        <v>203</v>
      </c>
      <c r="H340" s="33" t="s">
        <v>29</v>
      </c>
      <c r="I340" s="33"/>
      <c r="J340" s="33"/>
    </row>
    <row r="341" spans="1:13" hidden="1" x14ac:dyDescent="0.35">
      <c r="A341" s="32">
        <v>2025</v>
      </c>
      <c r="B341" s="33" t="s">
        <v>23</v>
      </c>
      <c r="C341" s="33" t="s">
        <v>170</v>
      </c>
      <c r="D341" s="47">
        <v>-880</v>
      </c>
      <c r="E341" s="33" t="s">
        <v>16</v>
      </c>
      <c r="F341" s="33" t="s">
        <v>177</v>
      </c>
      <c r="G341" s="33" t="s">
        <v>203</v>
      </c>
      <c r="H341" s="33" t="s">
        <v>29</v>
      </c>
      <c r="I341" s="33"/>
      <c r="J341" s="33"/>
    </row>
    <row r="342" spans="1:13" hidden="1" x14ac:dyDescent="0.35">
      <c r="A342" s="32">
        <v>2025</v>
      </c>
      <c r="B342" s="33" t="s">
        <v>23</v>
      </c>
      <c r="C342" s="33" t="s">
        <v>201</v>
      </c>
      <c r="D342" s="47">
        <v>-84</v>
      </c>
      <c r="E342" s="33" t="s">
        <v>16</v>
      </c>
      <c r="F342" s="33" t="s">
        <v>177</v>
      </c>
      <c r="G342" s="33" t="s">
        <v>203</v>
      </c>
      <c r="H342" s="33" t="s">
        <v>29</v>
      </c>
      <c r="I342" s="33"/>
      <c r="J342" s="33"/>
    </row>
    <row r="343" spans="1:13" hidden="1" x14ac:dyDescent="0.35">
      <c r="A343" s="32">
        <v>2025</v>
      </c>
      <c r="B343" s="33" t="s">
        <v>23</v>
      </c>
      <c r="C343" s="33" t="s">
        <v>171</v>
      </c>
      <c r="D343" s="47">
        <v>-88</v>
      </c>
      <c r="E343" s="33" t="s">
        <v>16</v>
      </c>
      <c r="F343" s="33" t="s">
        <v>177</v>
      </c>
      <c r="G343" s="33" t="s">
        <v>203</v>
      </c>
      <c r="H343" s="33" t="s">
        <v>29</v>
      </c>
      <c r="I343" s="33"/>
      <c r="J343" s="33"/>
    </row>
    <row r="344" spans="1:13" hidden="1" x14ac:dyDescent="0.35">
      <c r="A344" s="32">
        <v>2025</v>
      </c>
      <c r="B344" s="33" t="s">
        <v>23</v>
      </c>
      <c r="C344" s="33" t="s">
        <v>195</v>
      </c>
      <c r="D344" s="47">
        <v>-4500</v>
      </c>
      <c r="E344" s="33" t="s">
        <v>16</v>
      </c>
      <c r="F344" s="33" t="s">
        <v>177</v>
      </c>
      <c r="G344" s="33" t="s">
        <v>203</v>
      </c>
      <c r="H344" s="33" t="s">
        <v>29</v>
      </c>
      <c r="I344" s="33"/>
      <c r="J344" s="33"/>
    </row>
    <row r="345" spans="1:13" hidden="1" x14ac:dyDescent="0.35">
      <c r="A345" s="32">
        <v>2025</v>
      </c>
      <c r="B345" s="33" t="s">
        <v>23</v>
      </c>
      <c r="C345" s="33" t="s">
        <v>196</v>
      </c>
      <c r="D345" s="47">
        <v>-1000</v>
      </c>
      <c r="E345" s="33" t="s">
        <v>16</v>
      </c>
      <c r="F345" s="33" t="s">
        <v>177</v>
      </c>
      <c r="G345" s="33" t="s">
        <v>203</v>
      </c>
      <c r="H345" s="33" t="s">
        <v>29</v>
      </c>
      <c r="I345" s="33"/>
      <c r="J345" s="33"/>
    </row>
    <row r="346" spans="1:13" hidden="1" x14ac:dyDescent="0.35">
      <c r="A346" s="32">
        <v>2025</v>
      </c>
      <c r="B346" s="33" t="s">
        <v>23</v>
      </c>
      <c r="C346" s="33" t="s">
        <v>197</v>
      </c>
      <c r="D346" s="47">
        <v>-750</v>
      </c>
      <c r="E346" s="33" t="s">
        <v>16</v>
      </c>
      <c r="F346" s="33" t="s">
        <v>177</v>
      </c>
      <c r="G346" s="33" t="s">
        <v>203</v>
      </c>
      <c r="H346" s="33" t="s">
        <v>29</v>
      </c>
      <c r="I346" s="33"/>
      <c r="J346" s="33"/>
    </row>
    <row r="347" spans="1:13" hidden="1" x14ac:dyDescent="0.35">
      <c r="A347" s="32">
        <v>2025</v>
      </c>
      <c r="B347" s="33" t="s">
        <v>23</v>
      </c>
      <c r="C347" s="33" t="s">
        <v>199</v>
      </c>
      <c r="D347" s="47">
        <v>-750</v>
      </c>
      <c r="E347" s="33" t="s">
        <v>16</v>
      </c>
      <c r="F347" s="33" t="s">
        <v>177</v>
      </c>
      <c r="G347" s="33" t="s">
        <v>203</v>
      </c>
      <c r="H347" s="33" t="s">
        <v>49</v>
      </c>
      <c r="I347" s="33"/>
      <c r="J347" s="33"/>
    </row>
    <row r="348" spans="1:13" x14ac:dyDescent="0.35">
      <c r="A348" s="32">
        <v>2026</v>
      </c>
      <c r="B348" s="33" t="s">
        <v>25</v>
      </c>
      <c r="C348" s="33" t="s">
        <v>187</v>
      </c>
      <c r="D348" s="47">
        <v>500</v>
      </c>
      <c r="E348" s="33" t="s">
        <v>42</v>
      </c>
      <c r="F348" s="33" t="s">
        <v>177</v>
      </c>
      <c r="G348" s="33" t="s">
        <v>204</v>
      </c>
      <c r="H348" s="33" t="s">
        <v>57</v>
      </c>
      <c r="I348" s="33" t="s">
        <v>20</v>
      </c>
      <c r="J348" s="33"/>
      <c r="K348" t="s">
        <v>30</v>
      </c>
      <c r="L348" t="s">
        <v>30</v>
      </c>
      <c r="M348" t="s">
        <v>22</v>
      </c>
    </row>
    <row r="349" spans="1:13" x14ac:dyDescent="0.35">
      <c r="A349" s="30">
        <v>2026</v>
      </c>
      <c r="B349" s="31" t="s">
        <v>25</v>
      </c>
      <c r="C349" s="31" t="s">
        <v>189</v>
      </c>
      <c r="D349" s="46">
        <v>2000</v>
      </c>
      <c r="E349" s="31" t="s">
        <v>42</v>
      </c>
      <c r="F349" s="31" t="s">
        <v>177</v>
      </c>
      <c r="G349" s="31" t="s">
        <v>204</v>
      </c>
      <c r="H349" s="31" t="s">
        <v>63</v>
      </c>
      <c r="I349" s="31" t="s">
        <v>20</v>
      </c>
      <c r="J349" s="34"/>
      <c r="K349" t="s">
        <v>30</v>
      </c>
      <c r="L349" t="s">
        <v>30</v>
      </c>
      <c r="M349" t="s">
        <v>22</v>
      </c>
    </row>
    <row r="350" spans="1:13" x14ac:dyDescent="0.35">
      <c r="A350" s="32">
        <v>2026</v>
      </c>
      <c r="B350" s="33" t="s">
        <v>25</v>
      </c>
      <c r="C350" s="33" t="s">
        <v>120</v>
      </c>
      <c r="D350" s="47">
        <v>3000</v>
      </c>
      <c r="E350" s="33" t="s">
        <v>42</v>
      </c>
      <c r="F350" s="33" t="s">
        <v>177</v>
      </c>
      <c r="G350" s="33" t="s">
        <v>204</v>
      </c>
      <c r="H350" s="33" t="s">
        <v>120</v>
      </c>
      <c r="I350" s="33" t="s">
        <v>20</v>
      </c>
      <c r="J350" s="33"/>
      <c r="K350" t="s">
        <v>30</v>
      </c>
      <c r="L350" t="s">
        <v>30</v>
      </c>
      <c r="M350" t="s">
        <v>22</v>
      </c>
    </row>
    <row r="351" spans="1:13" x14ac:dyDescent="0.35">
      <c r="A351" s="30">
        <v>2026</v>
      </c>
      <c r="B351" s="31" t="s">
        <v>25</v>
      </c>
      <c r="C351" s="31" t="s">
        <v>168</v>
      </c>
      <c r="D351" s="46">
        <v>-360</v>
      </c>
      <c r="E351" s="31" t="s">
        <v>16</v>
      </c>
      <c r="F351" s="31" t="s">
        <v>177</v>
      </c>
      <c r="G351" s="31" t="s">
        <v>204</v>
      </c>
      <c r="H351" s="31" t="s">
        <v>29</v>
      </c>
      <c r="I351" s="31" t="s">
        <v>20</v>
      </c>
      <c r="J351" s="31"/>
      <c r="K351" t="s">
        <v>30</v>
      </c>
      <c r="L351" t="s">
        <v>30</v>
      </c>
      <c r="M351" t="s">
        <v>22</v>
      </c>
    </row>
    <row r="352" spans="1:13" x14ac:dyDescent="0.35">
      <c r="A352" s="32">
        <v>2026</v>
      </c>
      <c r="B352" s="33" t="s">
        <v>25</v>
      </c>
      <c r="C352" s="33" t="s">
        <v>190</v>
      </c>
      <c r="D352" s="47">
        <v>-840</v>
      </c>
      <c r="E352" s="33" t="s">
        <v>16</v>
      </c>
      <c r="F352" s="33" t="s">
        <v>177</v>
      </c>
      <c r="G352" s="33" t="s">
        <v>204</v>
      </c>
      <c r="H352" s="33" t="s">
        <v>29</v>
      </c>
      <c r="I352" s="33" t="s">
        <v>20</v>
      </c>
      <c r="J352" s="33"/>
      <c r="K352" t="s">
        <v>30</v>
      </c>
      <c r="L352" t="s">
        <v>30</v>
      </c>
      <c r="M352" t="s">
        <v>22</v>
      </c>
    </row>
    <row r="353" spans="1:13" x14ac:dyDescent="0.35">
      <c r="A353" s="30">
        <v>2026</v>
      </c>
      <c r="B353" s="31" t="s">
        <v>25</v>
      </c>
      <c r="C353" s="31" t="s">
        <v>170</v>
      </c>
      <c r="D353" s="46">
        <v>-1500</v>
      </c>
      <c r="E353" s="31" t="s">
        <v>16</v>
      </c>
      <c r="F353" s="31" t="s">
        <v>177</v>
      </c>
      <c r="G353" s="31" t="s">
        <v>204</v>
      </c>
      <c r="H353" s="31" t="s">
        <v>29</v>
      </c>
      <c r="I353" s="31" t="s">
        <v>20</v>
      </c>
      <c r="J353" s="31"/>
      <c r="K353" t="s">
        <v>30</v>
      </c>
      <c r="L353" t="s">
        <v>30</v>
      </c>
      <c r="M353" t="s">
        <v>22</v>
      </c>
    </row>
    <row r="354" spans="1:13" x14ac:dyDescent="0.35">
      <c r="A354" s="32">
        <v>2026</v>
      </c>
      <c r="B354" s="33" t="s">
        <v>25</v>
      </c>
      <c r="C354" s="33" t="s">
        <v>191</v>
      </c>
      <c r="D354" s="47">
        <v>-252</v>
      </c>
      <c r="E354" s="33" t="s">
        <v>16</v>
      </c>
      <c r="F354" s="33" t="s">
        <v>177</v>
      </c>
      <c r="G354" s="33" t="s">
        <v>204</v>
      </c>
      <c r="H354" s="33" t="s">
        <v>29</v>
      </c>
      <c r="I354" s="33" t="s">
        <v>20</v>
      </c>
      <c r="J354" s="33"/>
      <c r="K354" t="s">
        <v>30</v>
      </c>
      <c r="L354" t="s">
        <v>30</v>
      </c>
      <c r="M354" t="s">
        <v>22</v>
      </c>
    </row>
    <row r="355" spans="1:13" x14ac:dyDescent="0.35">
      <c r="A355" s="30">
        <v>2026</v>
      </c>
      <c r="B355" s="31" t="s">
        <v>25</v>
      </c>
      <c r="C355" s="31" t="s">
        <v>171</v>
      </c>
      <c r="D355" s="46">
        <v>-150</v>
      </c>
      <c r="E355" s="31" t="s">
        <v>16</v>
      </c>
      <c r="F355" s="31" t="s">
        <v>177</v>
      </c>
      <c r="G355" s="31" t="s">
        <v>204</v>
      </c>
      <c r="H355" s="31" t="s">
        <v>29</v>
      </c>
      <c r="I355" s="31" t="s">
        <v>20</v>
      </c>
      <c r="J355" s="31"/>
      <c r="K355" t="s">
        <v>30</v>
      </c>
      <c r="L355" t="s">
        <v>30</v>
      </c>
      <c r="M355" t="s">
        <v>22</v>
      </c>
    </row>
    <row r="356" spans="1:13" x14ac:dyDescent="0.35">
      <c r="A356" s="32">
        <v>2026</v>
      </c>
      <c r="B356" s="33" t="s">
        <v>25</v>
      </c>
      <c r="C356" s="33" t="s">
        <v>205</v>
      </c>
      <c r="D356" s="47">
        <v>-480</v>
      </c>
      <c r="E356" s="33" t="s">
        <v>16</v>
      </c>
      <c r="F356" s="33" t="s">
        <v>177</v>
      </c>
      <c r="G356" s="33" t="s">
        <v>204</v>
      </c>
      <c r="H356" s="33" t="s">
        <v>29</v>
      </c>
      <c r="I356" s="33" t="s">
        <v>20</v>
      </c>
      <c r="J356" s="33"/>
      <c r="K356" t="s">
        <v>30</v>
      </c>
      <c r="L356" t="s">
        <v>30</v>
      </c>
      <c r="M356" t="s">
        <v>22</v>
      </c>
    </row>
    <row r="357" spans="1:13" x14ac:dyDescent="0.35">
      <c r="A357" s="30">
        <v>2026</v>
      </c>
      <c r="B357" s="31" t="s">
        <v>25</v>
      </c>
      <c r="C357" s="31" t="s">
        <v>193</v>
      </c>
      <c r="D357" s="46">
        <v>-250</v>
      </c>
      <c r="E357" s="31" t="s">
        <v>16</v>
      </c>
      <c r="F357" s="31" t="s">
        <v>177</v>
      </c>
      <c r="G357" s="31" t="s">
        <v>204</v>
      </c>
      <c r="H357" s="31" t="s">
        <v>29</v>
      </c>
      <c r="I357" s="31" t="s">
        <v>20</v>
      </c>
      <c r="J357" s="31"/>
      <c r="K357" t="s">
        <v>30</v>
      </c>
      <c r="L357" t="s">
        <v>30</v>
      </c>
      <c r="M357" t="s">
        <v>22</v>
      </c>
    </row>
    <row r="358" spans="1:13" x14ac:dyDescent="0.35">
      <c r="A358" s="32">
        <v>2026</v>
      </c>
      <c r="B358" s="33" t="s">
        <v>25</v>
      </c>
      <c r="C358" s="33" t="s">
        <v>194</v>
      </c>
      <c r="D358" s="47">
        <v>-640</v>
      </c>
      <c r="E358" s="33" t="s">
        <v>16</v>
      </c>
      <c r="F358" s="33" t="s">
        <v>177</v>
      </c>
      <c r="G358" s="33" t="s">
        <v>204</v>
      </c>
      <c r="H358" s="33" t="s">
        <v>29</v>
      </c>
      <c r="I358" s="33" t="s">
        <v>20</v>
      </c>
      <c r="J358" s="33"/>
      <c r="K358" t="s">
        <v>30</v>
      </c>
      <c r="L358" t="s">
        <v>30</v>
      </c>
      <c r="M358" t="s">
        <v>22</v>
      </c>
    </row>
    <row r="359" spans="1:13" x14ac:dyDescent="0.35">
      <c r="A359" s="30">
        <v>2026</v>
      </c>
      <c r="B359" s="31" t="s">
        <v>25</v>
      </c>
      <c r="C359" s="31" t="s">
        <v>195</v>
      </c>
      <c r="D359" s="46">
        <v>-5000</v>
      </c>
      <c r="E359" s="31" t="s">
        <v>16</v>
      </c>
      <c r="F359" s="31" t="s">
        <v>177</v>
      </c>
      <c r="G359" s="31" t="s">
        <v>204</v>
      </c>
      <c r="H359" s="31" t="s">
        <v>29</v>
      </c>
      <c r="I359" s="31" t="s">
        <v>20</v>
      </c>
      <c r="J359" s="31"/>
      <c r="K359" t="s">
        <v>30</v>
      </c>
      <c r="L359" t="s">
        <v>30</v>
      </c>
      <c r="M359" t="s">
        <v>22</v>
      </c>
    </row>
    <row r="360" spans="1:13" x14ac:dyDescent="0.35">
      <c r="A360" s="32">
        <v>2026</v>
      </c>
      <c r="B360" s="33" t="s">
        <v>25</v>
      </c>
      <c r="C360" s="33" t="s">
        <v>196</v>
      </c>
      <c r="D360" s="47">
        <v>-1500</v>
      </c>
      <c r="E360" s="33" t="s">
        <v>16</v>
      </c>
      <c r="F360" s="33" t="s">
        <v>177</v>
      </c>
      <c r="G360" s="33" t="s">
        <v>204</v>
      </c>
      <c r="H360" s="33" t="s">
        <v>29</v>
      </c>
      <c r="I360" s="33" t="s">
        <v>20</v>
      </c>
      <c r="J360" s="33"/>
      <c r="K360" t="s">
        <v>30</v>
      </c>
      <c r="L360" t="s">
        <v>30</v>
      </c>
      <c r="M360" t="s">
        <v>22</v>
      </c>
    </row>
    <row r="361" spans="1:13" x14ac:dyDescent="0.35">
      <c r="A361" s="30">
        <v>2026</v>
      </c>
      <c r="B361" s="31" t="s">
        <v>25</v>
      </c>
      <c r="C361" s="31" t="s">
        <v>197</v>
      </c>
      <c r="D361" s="46">
        <v>-250</v>
      </c>
      <c r="E361" s="31" t="s">
        <v>16</v>
      </c>
      <c r="F361" s="31" t="s">
        <v>177</v>
      </c>
      <c r="G361" s="31" t="s">
        <v>204</v>
      </c>
      <c r="H361" s="31" t="s">
        <v>29</v>
      </c>
      <c r="I361" s="31" t="s">
        <v>20</v>
      </c>
      <c r="J361" s="31"/>
      <c r="K361" t="s">
        <v>30</v>
      </c>
      <c r="L361" t="s">
        <v>30</v>
      </c>
      <c r="M361" t="s">
        <v>22</v>
      </c>
    </row>
    <row r="362" spans="1:13" x14ac:dyDescent="0.35">
      <c r="A362" s="32">
        <v>2026</v>
      </c>
      <c r="B362" s="33" t="s">
        <v>25</v>
      </c>
      <c r="C362" s="33" t="s">
        <v>199</v>
      </c>
      <c r="D362" s="47">
        <v>-1000</v>
      </c>
      <c r="E362" s="33" t="s">
        <v>16</v>
      </c>
      <c r="F362" s="33" t="s">
        <v>177</v>
      </c>
      <c r="G362" s="33" t="s">
        <v>204</v>
      </c>
      <c r="H362" s="33" t="s">
        <v>49</v>
      </c>
      <c r="I362" s="33" t="s">
        <v>20</v>
      </c>
      <c r="J362" s="33"/>
      <c r="K362" t="s">
        <v>30</v>
      </c>
      <c r="L362" t="s">
        <v>30</v>
      </c>
      <c r="M362" t="s">
        <v>22</v>
      </c>
    </row>
    <row r="363" spans="1:13" hidden="1" x14ac:dyDescent="0.35">
      <c r="A363" s="32">
        <v>2025</v>
      </c>
      <c r="B363" s="33" t="s">
        <v>25</v>
      </c>
      <c r="C363" s="33" t="s">
        <v>187</v>
      </c>
      <c r="D363" s="47">
        <v>500</v>
      </c>
      <c r="E363" s="33" t="s">
        <v>42</v>
      </c>
      <c r="F363" s="33" t="s">
        <v>177</v>
      </c>
      <c r="G363" s="33" t="s">
        <v>204</v>
      </c>
      <c r="H363" s="33" t="s">
        <v>57</v>
      </c>
      <c r="I363" s="33"/>
      <c r="J363" s="33"/>
    </row>
    <row r="364" spans="1:13" hidden="1" x14ac:dyDescent="0.35">
      <c r="A364" s="32">
        <v>2025</v>
      </c>
      <c r="B364" s="33" t="s">
        <v>25</v>
      </c>
      <c r="C364" s="33" t="s">
        <v>189</v>
      </c>
      <c r="D364" s="47">
        <v>2000</v>
      </c>
      <c r="E364" s="33" t="s">
        <v>42</v>
      </c>
      <c r="F364" s="33" t="s">
        <v>177</v>
      </c>
      <c r="G364" s="33" t="s">
        <v>204</v>
      </c>
      <c r="H364" s="33" t="s">
        <v>63</v>
      </c>
      <c r="I364" s="33"/>
      <c r="J364" s="33"/>
    </row>
    <row r="365" spans="1:13" hidden="1" x14ac:dyDescent="0.35">
      <c r="A365" s="32">
        <v>2025</v>
      </c>
      <c r="B365" s="33" t="s">
        <v>25</v>
      </c>
      <c r="C365" s="33" t="s">
        <v>120</v>
      </c>
      <c r="D365" s="47">
        <v>3500</v>
      </c>
      <c r="E365" s="33" t="s">
        <v>42</v>
      </c>
      <c r="F365" s="33" t="s">
        <v>177</v>
      </c>
      <c r="G365" s="33" t="s">
        <v>204</v>
      </c>
      <c r="H365" s="33" t="s">
        <v>120</v>
      </c>
      <c r="I365" s="33"/>
      <c r="J365" s="33"/>
    </row>
    <row r="366" spans="1:13" hidden="1" x14ac:dyDescent="0.35">
      <c r="A366" s="32">
        <v>2025</v>
      </c>
      <c r="B366" s="33" t="s">
        <v>25</v>
      </c>
      <c r="C366" s="33" t="s">
        <v>168</v>
      </c>
      <c r="D366" s="47">
        <v>-336</v>
      </c>
      <c r="E366" s="33" t="s">
        <v>16</v>
      </c>
      <c r="F366" s="33" t="s">
        <v>177</v>
      </c>
      <c r="G366" s="33" t="s">
        <v>204</v>
      </c>
      <c r="H366" s="33" t="s">
        <v>29</v>
      </c>
      <c r="I366" s="33"/>
      <c r="J366" s="33"/>
    </row>
    <row r="367" spans="1:13" hidden="1" x14ac:dyDescent="0.35">
      <c r="A367" s="32">
        <v>2025</v>
      </c>
      <c r="B367" s="33" t="s">
        <v>25</v>
      </c>
      <c r="C367" s="33" t="s">
        <v>190</v>
      </c>
      <c r="D367" s="47">
        <v>-840</v>
      </c>
      <c r="E367" s="33" t="s">
        <v>16</v>
      </c>
      <c r="F367" s="33" t="s">
        <v>177</v>
      </c>
      <c r="G367" s="33" t="s">
        <v>204</v>
      </c>
      <c r="H367" s="33" t="s">
        <v>29</v>
      </c>
      <c r="I367" s="33"/>
      <c r="J367" s="33"/>
    </row>
    <row r="368" spans="1:13" hidden="1" x14ac:dyDescent="0.35">
      <c r="A368" s="32">
        <v>2025</v>
      </c>
      <c r="B368" s="33" t="s">
        <v>25</v>
      </c>
      <c r="C368" s="33" t="s">
        <v>170</v>
      </c>
      <c r="D368" s="47">
        <v>-1584</v>
      </c>
      <c r="E368" s="33" t="s">
        <v>16</v>
      </c>
      <c r="F368" s="33" t="s">
        <v>177</v>
      </c>
      <c r="G368" s="33" t="s">
        <v>204</v>
      </c>
      <c r="H368" s="33" t="s">
        <v>29</v>
      </c>
      <c r="I368" s="33"/>
      <c r="J368" s="33"/>
    </row>
    <row r="369" spans="1:13" hidden="1" x14ac:dyDescent="0.35">
      <c r="A369" s="32">
        <v>2025</v>
      </c>
      <c r="B369" s="33" t="s">
        <v>25</v>
      </c>
      <c r="C369" s="33" t="s">
        <v>191</v>
      </c>
      <c r="D369" s="47">
        <v>-252</v>
      </c>
      <c r="E369" s="33" t="s">
        <v>16</v>
      </c>
      <c r="F369" s="33" t="s">
        <v>177</v>
      </c>
      <c r="G369" s="33" t="s">
        <v>204</v>
      </c>
      <c r="H369" s="33" t="s">
        <v>29</v>
      </c>
      <c r="I369" s="33"/>
      <c r="J369" s="33"/>
    </row>
    <row r="370" spans="1:13" hidden="1" x14ac:dyDescent="0.35">
      <c r="A370" s="32">
        <v>2025</v>
      </c>
      <c r="B370" s="33" t="s">
        <v>25</v>
      </c>
      <c r="C370" s="33" t="s">
        <v>171</v>
      </c>
      <c r="D370" s="47">
        <v>-176</v>
      </c>
      <c r="E370" s="33" t="s">
        <v>16</v>
      </c>
      <c r="F370" s="33" t="s">
        <v>177</v>
      </c>
      <c r="G370" s="33" t="s">
        <v>204</v>
      </c>
      <c r="H370" s="33" t="s">
        <v>29</v>
      </c>
      <c r="I370" s="33"/>
      <c r="J370" s="33"/>
    </row>
    <row r="371" spans="1:13" hidden="1" x14ac:dyDescent="0.35">
      <c r="A371" s="32">
        <v>2025</v>
      </c>
      <c r="B371" s="33" t="s">
        <v>25</v>
      </c>
      <c r="C371" s="33" t="s">
        <v>205</v>
      </c>
      <c r="D371" s="47">
        <v>-336</v>
      </c>
      <c r="E371" s="33" t="s">
        <v>16</v>
      </c>
      <c r="F371" s="33" t="s">
        <v>177</v>
      </c>
      <c r="G371" s="33" t="s">
        <v>204</v>
      </c>
      <c r="H371" s="33" t="s">
        <v>29</v>
      </c>
      <c r="I371" s="33"/>
      <c r="J371" s="33"/>
    </row>
    <row r="372" spans="1:13" hidden="1" x14ac:dyDescent="0.35">
      <c r="A372" s="32">
        <v>2025</v>
      </c>
      <c r="B372" s="33" t="s">
        <v>25</v>
      </c>
      <c r="C372" s="33" t="s">
        <v>193</v>
      </c>
      <c r="D372" s="47">
        <v>-250</v>
      </c>
      <c r="E372" s="33" t="s">
        <v>16</v>
      </c>
      <c r="F372" s="33" t="s">
        <v>177</v>
      </c>
      <c r="G372" s="33" t="s">
        <v>204</v>
      </c>
      <c r="H372" s="33" t="s">
        <v>29</v>
      </c>
      <c r="I372" s="33"/>
      <c r="J372" s="33"/>
    </row>
    <row r="373" spans="1:13" hidden="1" x14ac:dyDescent="0.35">
      <c r="A373" s="32">
        <v>2025</v>
      </c>
      <c r="B373" s="33" t="s">
        <v>25</v>
      </c>
      <c r="C373" s="33" t="s">
        <v>194</v>
      </c>
      <c r="D373" s="47">
        <v>-640</v>
      </c>
      <c r="E373" s="33" t="s">
        <v>16</v>
      </c>
      <c r="F373" s="33" t="s">
        <v>177</v>
      </c>
      <c r="G373" s="33" t="s">
        <v>204</v>
      </c>
      <c r="H373" s="33" t="s">
        <v>29</v>
      </c>
      <c r="I373" s="33"/>
      <c r="J373" s="33"/>
    </row>
    <row r="374" spans="1:13" hidden="1" x14ac:dyDescent="0.35">
      <c r="A374" s="32">
        <v>2025</v>
      </c>
      <c r="B374" s="33" t="s">
        <v>25</v>
      </c>
      <c r="C374" s="33" t="s">
        <v>195</v>
      </c>
      <c r="D374" s="47">
        <v>-5500</v>
      </c>
      <c r="E374" s="33" t="s">
        <v>16</v>
      </c>
      <c r="F374" s="33" t="s">
        <v>177</v>
      </c>
      <c r="G374" s="33" t="s">
        <v>204</v>
      </c>
      <c r="H374" s="33" t="s">
        <v>29</v>
      </c>
      <c r="I374" s="33"/>
      <c r="J374" s="33"/>
    </row>
    <row r="375" spans="1:13" hidden="1" x14ac:dyDescent="0.35">
      <c r="A375" s="32">
        <v>2025</v>
      </c>
      <c r="B375" s="33" t="s">
        <v>25</v>
      </c>
      <c r="C375" s="33" t="s">
        <v>196</v>
      </c>
      <c r="D375" s="47">
        <v>-1500</v>
      </c>
      <c r="E375" s="33" t="s">
        <v>16</v>
      </c>
      <c r="F375" s="33" t="s">
        <v>177</v>
      </c>
      <c r="G375" s="33" t="s">
        <v>204</v>
      </c>
      <c r="H375" s="33" t="s">
        <v>29</v>
      </c>
      <c r="I375" s="33"/>
      <c r="J375" s="33"/>
    </row>
    <row r="376" spans="1:13" hidden="1" x14ac:dyDescent="0.35">
      <c r="A376" s="32">
        <v>2025</v>
      </c>
      <c r="B376" s="33" t="s">
        <v>25</v>
      </c>
      <c r="C376" s="33" t="s">
        <v>197</v>
      </c>
      <c r="D376" s="47">
        <v>-1250</v>
      </c>
      <c r="E376" s="33" t="s">
        <v>16</v>
      </c>
      <c r="F376" s="33" t="s">
        <v>177</v>
      </c>
      <c r="G376" s="33" t="s">
        <v>204</v>
      </c>
      <c r="H376" s="33" t="s">
        <v>29</v>
      </c>
      <c r="I376" s="33"/>
      <c r="J376" s="33"/>
    </row>
    <row r="377" spans="1:13" hidden="1" x14ac:dyDescent="0.35">
      <c r="A377" s="32">
        <v>2025</v>
      </c>
      <c r="B377" s="33" t="s">
        <v>25</v>
      </c>
      <c r="C377" s="33" t="s">
        <v>199</v>
      </c>
      <c r="D377" s="47">
        <v>-1000</v>
      </c>
      <c r="E377" s="33" t="s">
        <v>16</v>
      </c>
      <c r="F377" s="33" t="s">
        <v>177</v>
      </c>
      <c r="G377" s="33" t="s">
        <v>204</v>
      </c>
      <c r="H377" s="33" t="s">
        <v>49</v>
      </c>
      <c r="I377" s="33"/>
      <c r="J377" s="33"/>
    </row>
    <row r="378" spans="1:13" x14ac:dyDescent="0.35">
      <c r="A378" s="32">
        <v>2026</v>
      </c>
      <c r="B378" s="33" t="s">
        <v>24</v>
      </c>
      <c r="C378" s="33" t="s">
        <v>206</v>
      </c>
      <c r="D378" s="47">
        <v>-3000</v>
      </c>
      <c r="E378" s="33" t="s">
        <v>16</v>
      </c>
      <c r="F378" s="33" t="s">
        <v>177</v>
      </c>
      <c r="G378" s="33" t="s">
        <v>207</v>
      </c>
      <c r="H378" s="33" t="s">
        <v>29</v>
      </c>
      <c r="I378" s="33"/>
      <c r="J378" s="33"/>
      <c r="K378" t="s">
        <v>21</v>
      </c>
      <c r="L378" t="s">
        <v>21</v>
      </c>
      <c r="M378" t="s">
        <v>22</v>
      </c>
    </row>
    <row r="379" spans="1:13" x14ac:dyDescent="0.35">
      <c r="A379" s="32">
        <v>2026</v>
      </c>
      <c r="B379" t="s">
        <v>24</v>
      </c>
      <c r="C379" t="s">
        <v>208</v>
      </c>
      <c r="D379" s="44">
        <v>25000</v>
      </c>
      <c r="E379" t="s">
        <v>42</v>
      </c>
      <c r="F379" t="s">
        <v>177</v>
      </c>
      <c r="G379" t="s">
        <v>207</v>
      </c>
      <c r="H379" t="s">
        <v>57</v>
      </c>
      <c r="I379" t="s">
        <v>20</v>
      </c>
      <c r="K379" t="s">
        <v>30</v>
      </c>
      <c r="L379" t="s">
        <v>30</v>
      </c>
      <c r="M379" t="s">
        <v>22</v>
      </c>
    </row>
    <row r="380" spans="1:13" x14ac:dyDescent="0.35">
      <c r="A380" s="30">
        <v>2026</v>
      </c>
      <c r="B380" s="53" t="s">
        <v>24</v>
      </c>
      <c r="C380" s="53" t="s">
        <v>209</v>
      </c>
      <c r="D380" s="62">
        <v>12000</v>
      </c>
      <c r="E380" s="53" t="s">
        <v>42</v>
      </c>
      <c r="F380" s="53" t="s">
        <v>177</v>
      </c>
      <c r="G380" s="53" t="s">
        <v>207</v>
      </c>
      <c r="H380" s="53" t="s">
        <v>57</v>
      </c>
      <c r="I380" s="53" t="s">
        <v>20</v>
      </c>
      <c r="J380" s="53"/>
      <c r="K380" t="s">
        <v>30</v>
      </c>
      <c r="L380" t="s">
        <v>30</v>
      </c>
      <c r="M380" t="s">
        <v>22</v>
      </c>
    </row>
    <row r="381" spans="1:13" x14ac:dyDescent="0.35">
      <c r="A381" s="32">
        <v>2026</v>
      </c>
      <c r="B381" t="s">
        <v>24</v>
      </c>
      <c r="C381" t="s">
        <v>210</v>
      </c>
      <c r="D381" s="44">
        <v>1500</v>
      </c>
      <c r="E381" t="s">
        <v>42</v>
      </c>
      <c r="F381" t="s">
        <v>177</v>
      </c>
      <c r="G381" t="s">
        <v>207</v>
      </c>
      <c r="H381" t="s">
        <v>57</v>
      </c>
      <c r="I381" t="s">
        <v>20</v>
      </c>
      <c r="K381" t="s">
        <v>30</v>
      </c>
      <c r="L381" t="s">
        <v>30</v>
      </c>
      <c r="M381" t="s">
        <v>22</v>
      </c>
    </row>
    <row r="382" spans="1:13" x14ac:dyDescent="0.35">
      <c r="A382" s="30">
        <v>2026</v>
      </c>
      <c r="B382" s="53" t="s">
        <v>24</v>
      </c>
      <c r="C382" s="53" t="s">
        <v>211</v>
      </c>
      <c r="D382" s="62">
        <v>26000</v>
      </c>
      <c r="E382" s="53" t="s">
        <v>42</v>
      </c>
      <c r="F382" s="53" t="s">
        <v>177</v>
      </c>
      <c r="G382" s="53" t="s">
        <v>207</v>
      </c>
      <c r="H382" s="53" t="s">
        <v>63</v>
      </c>
      <c r="I382" s="53" t="s">
        <v>20</v>
      </c>
      <c r="J382" s="64"/>
      <c r="K382" t="s">
        <v>21</v>
      </c>
      <c r="L382" t="s">
        <v>21</v>
      </c>
      <c r="M382" t="s">
        <v>22</v>
      </c>
    </row>
    <row r="383" spans="1:13" x14ac:dyDescent="0.35">
      <c r="A383" s="32">
        <v>2026</v>
      </c>
      <c r="B383" t="s">
        <v>24</v>
      </c>
      <c r="C383" t="s">
        <v>212</v>
      </c>
      <c r="D383" s="44">
        <v>2200</v>
      </c>
      <c r="E383" t="s">
        <v>42</v>
      </c>
      <c r="F383" t="s">
        <v>177</v>
      </c>
      <c r="G383" t="s">
        <v>207</v>
      </c>
      <c r="H383" t="s">
        <v>63</v>
      </c>
      <c r="I383" t="s">
        <v>20</v>
      </c>
      <c r="K383" t="s">
        <v>30</v>
      </c>
      <c r="L383" t="s">
        <v>30</v>
      </c>
      <c r="M383" t="s">
        <v>22</v>
      </c>
    </row>
    <row r="384" spans="1:13" x14ac:dyDescent="0.35">
      <c r="A384" s="30">
        <v>2026</v>
      </c>
      <c r="B384" s="53" t="s">
        <v>24</v>
      </c>
      <c r="C384" s="53" t="s">
        <v>213</v>
      </c>
      <c r="D384" s="62">
        <v>1500</v>
      </c>
      <c r="E384" s="53" t="s">
        <v>42</v>
      </c>
      <c r="F384" s="53" t="s">
        <v>177</v>
      </c>
      <c r="G384" s="53" t="s">
        <v>207</v>
      </c>
      <c r="H384" s="53" t="s">
        <v>120</v>
      </c>
      <c r="I384" s="53" t="s">
        <v>20</v>
      </c>
      <c r="J384" s="53"/>
      <c r="K384" t="s">
        <v>30</v>
      </c>
      <c r="L384" t="s">
        <v>30</v>
      </c>
      <c r="M384" t="s">
        <v>22</v>
      </c>
    </row>
    <row r="385" spans="1:13" x14ac:dyDescent="0.35">
      <c r="A385" s="32">
        <v>2026</v>
      </c>
      <c r="B385" t="s">
        <v>24</v>
      </c>
      <c r="C385" t="s">
        <v>214</v>
      </c>
      <c r="D385" s="44">
        <v>22500</v>
      </c>
      <c r="E385" t="s">
        <v>42</v>
      </c>
      <c r="F385" t="s">
        <v>177</v>
      </c>
      <c r="G385" t="s">
        <v>207</v>
      </c>
      <c r="H385" t="s">
        <v>120</v>
      </c>
      <c r="I385" t="s">
        <v>20</v>
      </c>
      <c r="K385" t="s">
        <v>21</v>
      </c>
      <c r="L385" t="s">
        <v>21</v>
      </c>
      <c r="M385" t="s">
        <v>22</v>
      </c>
    </row>
    <row r="386" spans="1:13" x14ac:dyDescent="0.35">
      <c r="A386" s="30">
        <v>2026</v>
      </c>
      <c r="B386" s="53" t="s">
        <v>24</v>
      </c>
      <c r="C386" s="53" t="s">
        <v>215</v>
      </c>
      <c r="D386" s="62">
        <v>8500</v>
      </c>
      <c r="E386" s="53" t="s">
        <v>42</v>
      </c>
      <c r="F386" s="53" t="s">
        <v>177</v>
      </c>
      <c r="G386" s="53" t="s">
        <v>207</v>
      </c>
      <c r="H386" s="53" t="s">
        <v>87</v>
      </c>
      <c r="I386" s="53" t="s">
        <v>20</v>
      </c>
      <c r="J386" s="81"/>
      <c r="K386" t="s">
        <v>21</v>
      </c>
      <c r="L386" t="s">
        <v>21</v>
      </c>
      <c r="M386" t="s">
        <v>22</v>
      </c>
    </row>
    <row r="387" spans="1:13" x14ac:dyDescent="0.35">
      <c r="A387" s="32">
        <v>2026</v>
      </c>
      <c r="B387" t="s">
        <v>24</v>
      </c>
      <c r="C387" t="s">
        <v>216</v>
      </c>
      <c r="D387" s="44">
        <v>8500</v>
      </c>
      <c r="E387" t="s">
        <v>42</v>
      </c>
      <c r="F387" t="s">
        <v>177</v>
      </c>
      <c r="G387" t="s">
        <v>207</v>
      </c>
      <c r="H387" t="s">
        <v>87</v>
      </c>
      <c r="I387" t="s">
        <v>20</v>
      </c>
      <c r="K387" t="s">
        <v>30</v>
      </c>
      <c r="L387" t="s">
        <v>30</v>
      </c>
      <c r="M387" t="s">
        <v>22</v>
      </c>
    </row>
    <row r="388" spans="1:13" x14ac:dyDescent="0.35">
      <c r="A388" s="30">
        <v>2026</v>
      </c>
      <c r="B388" s="53" t="s">
        <v>24</v>
      </c>
      <c r="C388" s="53" t="s">
        <v>195</v>
      </c>
      <c r="D388" s="62">
        <v>-25000</v>
      </c>
      <c r="E388" s="53" t="s">
        <v>16</v>
      </c>
      <c r="F388" s="53" t="s">
        <v>177</v>
      </c>
      <c r="G388" s="53" t="s">
        <v>207</v>
      </c>
      <c r="H388" s="53" t="s">
        <v>29</v>
      </c>
      <c r="I388" s="53" t="s">
        <v>20</v>
      </c>
      <c r="J388" s="53"/>
      <c r="K388" t="s">
        <v>30</v>
      </c>
      <c r="L388" t="s">
        <v>30</v>
      </c>
      <c r="M388" t="s">
        <v>22</v>
      </c>
    </row>
    <row r="389" spans="1:13" x14ac:dyDescent="0.35">
      <c r="A389" s="32">
        <v>2026</v>
      </c>
      <c r="B389" t="s">
        <v>24</v>
      </c>
      <c r="C389" t="s">
        <v>217</v>
      </c>
      <c r="D389" s="44">
        <v>-10000</v>
      </c>
      <c r="E389" t="s">
        <v>16</v>
      </c>
      <c r="F389" t="s">
        <v>177</v>
      </c>
      <c r="G389" t="s">
        <v>207</v>
      </c>
      <c r="H389" t="s">
        <v>29</v>
      </c>
      <c r="I389" t="s">
        <v>20</v>
      </c>
      <c r="J389" s="81"/>
      <c r="K389" t="s">
        <v>21</v>
      </c>
      <c r="L389" t="s">
        <v>21</v>
      </c>
      <c r="M389" t="s">
        <v>22</v>
      </c>
    </row>
    <row r="390" spans="1:13" x14ac:dyDescent="0.35">
      <c r="A390" s="30">
        <v>2026</v>
      </c>
      <c r="B390" s="53" t="s">
        <v>24</v>
      </c>
      <c r="C390" s="53" t="s">
        <v>197</v>
      </c>
      <c r="D390" s="62">
        <v>-7000</v>
      </c>
      <c r="E390" s="53" t="s">
        <v>16</v>
      </c>
      <c r="F390" s="53" t="s">
        <v>177</v>
      </c>
      <c r="G390" s="53" t="s">
        <v>207</v>
      </c>
      <c r="H390" s="53" t="s">
        <v>29</v>
      </c>
      <c r="I390" s="53" t="s">
        <v>20</v>
      </c>
      <c r="J390" s="64"/>
      <c r="K390" t="s">
        <v>21</v>
      </c>
      <c r="L390" t="s">
        <v>21</v>
      </c>
      <c r="M390" t="s">
        <v>22</v>
      </c>
    </row>
    <row r="391" spans="1:13" x14ac:dyDescent="0.35">
      <c r="A391" s="32">
        <v>2026</v>
      </c>
      <c r="B391" t="s">
        <v>24</v>
      </c>
      <c r="C391" t="s">
        <v>218</v>
      </c>
      <c r="D391" s="44">
        <v>-22500</v>
      </c>
      <c r="E391" t="s">
        <v>16</v>
      </c>
      <c r="F391" t="s">
        <v>177</v>
      </c>
      <c r="G391" t="s">
        <v>207</v>
      </c>
      <c r="H391" t="s">
        <v>29</v>
      </c>
      <c r="I391" t="s">
        <v>20</v>
      </c>
      <c r="K391" t="s">
        <v>30</v>
      </c>
      <c r="L391" t="s">
        <v>30</v>
      </c>
      <c r="M391" t="s">
        <v>22</v>
      </c>
    </row>
    <row r="392" spans="1:13" x14ac:dyDescent="0.35">
      <c r="A392" s="30">
        <v>2026</v>
      </c>
      <c r="B392" s="53" t="s">
        <v>24</v>
      </c>
      <c r="C392" s="53" t="s">
        <v>219</v>
      </c>
      <c r="D392" s="62">
        <v>-32500</v>
      </c>
      <c r="E392" s="53" t="s">
        <v>16</v>
      </c>
      <c r="F392" s="53" t="s">
        <v>177</v>
      </c>
      <c r="G392" s="53" t="s">
        <v>207</v>
      </c>
      <c r="H392" s="53" t="s">
        <v>29</v>
      </c>
      <c r="I392" s="53" t="s">
        <v>20</v>
      </c>
      <c r="J392" s="53"/>
      <c r="K392" t="s">
        <v>30</v>
      </c>
      <c r="L392" t="s">
        <v>30</v>
      </c>
      <c r="M392" t="s">
        <v>22</v>
      </c>
    </row>
    <row r="393" spans="1:13" x14ac:dyDescent="0.35">
      <c r="A393" s="32">
        <v>2026</v>
      </c>
      <c r="B393" t="s">
        <v>24</v>
      </c>
      <c r="C393" t="s">
        <v>196</v>
      </c>
      <c r="D393" s="44">
        <v>-17000</v>
      </c>
      <c r="E393" t="s">
        <v>16</v>
      </c>
      <c r="F393" t="s">
        <v>177</v>
      </c>
      <c r="G393" t="s">
        <v>207</v>
      </c>
      <c r="H393" t="s">
        <v>29</v>
      </c>
      <c r="I393" t="s">
        <v>20</v>
      </c>
      <c r="K393" t="s">
        <v>21</v>
      </c>
      <c r="L393" t="s">
        <v>21</v>
      </c>
      <c r="M393" t="s">
        <v>22</v>
      </c>
    </row>
    <row r="394" spans="1:13" x14ac:dyDescent="0.35">
      <c r="A394" s="30">
        <v>2026</v>
      </c>
      <c r="B394" s="53" t="s">
        <v>24</v>
      </c>
      <c r="C394" s="53" t="s">
        <v>220</v>
      </c>
      <c r="D394" s="62">
        <v>-3000</v>
      </c>
      <c r="E394" s="53" t="s">
        <v>16</v>
      </c>
      <c r="F394" s="53" t="s">
        <v>177</v>
      </c>
      <c r="G394" s="53" t="s">
        <v>207</v>
      </c>
      <c r="H394" s="53" t="s">
        <v>29</v>
      </c>
      <c r="I394" s="53" t="s">
        <v>20</v>
      </c>
      <c r="J394" s="53"/>
      <c r="K394" t="s">
        <v>30</v>
      </c>
      <c r="L394" t="s">
        <v>30</v>
      </c>
      <c r="M394" t="s">
        <v>22</v>
      </c>
    </row>
    <row r="395" spans="1:13" x14ac:dyDescent="0.35">
      <c r="A395" s="32">
        <v>2026</v>
      </c>
      <c r="B395" t="s">
        <v>24</v>
      </c>
      <c r="C395" t="s">
        <v>221</v>
      </c>
      <c r="D395" s="76">
        <f>-20000</f>
        <v>-20000</v>
      </c>
      <c r="E395" t="s">
        <v>16</v>
      </c>
      <c r="F395" t="s">
        <v>177</v>
      </c>
      <c r="G395" t="s">
        <v>207</v>
      </c>
      <c r="H395" t="s">
        <v>49</v>
      </c>
      <c r="I395" t="s">
        <v>20</v>
      </c>
      <c r="K395" t="s">
        <v>21</v>
      </c>
      <c r="L395" t="s">
        <v>21</v>
      </c>
      <c r="M395" t="s">
        <v>22</v>
      </c>
    </row>
    <row r="396" spans="1:13" hidden="1" x14ac:dyDescent="0.35">
      <c r="A396" s="32">
        <v>2025</v>
      </c>
      <c r="B396" t="s">
        <v>24</v>
      </c>
      <c r="C396" t="s">
        <v>208</v>
      </c>
      <c r="D396" s="44">
        <v>20000</v>
      </c>
      <c r="E396" t="s">
        <v>42</v>
      </c>
      <c r="F396" t="s">
        <v>177</v>
      </c>
      <c r="G396" t="s">
        <v>207</v>
      </c>
      <c r="H396" t="s">
        <v>57</v>
      </c>
    </row>
    <row r="397" spans="1:13" hidden="1" x14ac:dyDescent="0.35">
      <c r="A397" s="32">
        <v>2025</v>
      </c>
      <c r="B397" t="s">
        <v>24</v>
      </c>
      <c r="C397" t="s">
        <v>209</v>
      </c>
      <c r="D397" s="44">
        <v>12000</v>
      </c>
      <c r="E397" t="s">
        <v>42</v>
      </c>
      <c r="F397" t="s">
        <v>177</v>
      </c>
      <c r="G397" t="s">
        <v>207</v>
      </c>
      <c r="H397" t="s">
        <v>57</v>
      </c>
    </row>
    <row r="398" spans="1:13" hidden="1" x14ac:dyDescent="0.35">
      <c r="A398" s="32">
        <v>2025</v>
      </c>
      <c r="B398" t="s">
        <v>24</v>
      </c>
      <c r="C398" t="s">
        <v>210</v>
      </c>
      <c r="D398" s="44">
        <v>1500</v>
      </c>
      <c r="E398" t="s">
        <v>42</v>
      </c>
      <c r="F398" t="s">
        <v>177</v>
      </c>
      <c r="G398" t="s">
        <v>207</v>
      </c>
      <c r="H398" t="s">
        <v>57</v>
      </c>
    </row>
    <row r="399" spans="1:13" hidden="1" x14ac:dyDescent="0.35">
      <c r="A399" s="32">
        <v>2025</v>
      </c>
      <c r="B399" t="s">
        <v>24</v>
      </c>
      <c r="C399" t="s">
        <v>211</v>
      </c>
      <c r="D399" s="44">
        <v>24000</v>
      </c>
      <c r="E399" t="s">
        <v>42</v>
      </c>
      <c r="F399" t="s">
        <v>177</v>
      </c>
      <c r="G399" t="s">
        <v>207</v>
      </c>
      <c r="H399" t="s">
        <v>63</v>
      </c>
    </row>
    <row r="400" spans="1:13" hidden="1" x14ac:dyDescent="0.35">
      <c r="A400" s="32">
        <v>2025</v>
      </c>
      <c r="B400" t="s">
        <v>24</v>
      </c>
      <c r="C400" t="s">
        <v>212</v>
      </c>
      <c r="D400" s="44">
        <v>2500</v>
      </c>
      <c r="E400" t="s">
        <v>42</v>
      </c>
      <c r="F400" t="s">
        <v>177</v>
      </c>
      <c r="G400" t="s">
        <v>207</v>
      </c>
      <c r="H400" t="s">
        <v>63</v>
      </c>
    </row>
    <row r="401" spans="1:13" hidden="1" x14ac:dyDescent="0.35">
      <c r="A401" s="32">
        <v>2025</v>
      </c>
      <c r="B401" t="s">
        <v>24</v>
      </c>
      <c r="C401" t="s">
        <v>213</v>
      </c>
      <c r="D401" s="44">
        <v>1500</v>
      </c>
      <c r="E401" t="s">
        <v>42</v>
      </c>
      <c r="F401" t="s">
        <v>177</v>
      </c>
      <c r="G401" t="s">
        <v>207</v>
      </c>
      <c r="H401" t="s">
        <v>120</v>
      </c>
    </row>
    <row r="402" spans="1:13" hidden="1" x14ac:dyDescent="0.35">
      <c r="A402" s="32">
        <v>2025</v>
      </c>
      <c r="B402" t="s">
        <v>24</v>
      </c>
      <c r="C402" t="s">
        <v>214</v>
      </c>
      <c r="D402" s="44">
        <v>22500</v>
      </c>
      <c r="E402" t="s">
        <v>42</v>
      </c>
      <c r="F402" t="s">
        <v>177</v>
      </c>
      <c r="G402" t="s">
        <v>207</v>
      </c>
      <c r="H402" t="s">
        <v>120</v>
      </c>
    </row>
    <row r="403" spans="1:13" hidden="1" x14ac:dyDescent="0.35">
      <c r="A403" s="32">
        <v>2025</v>
      </c>
      <c r="B403" t="s">
        <v>24</v>
      </c>
      <c r="C403" t="s">
        <v>222</v>
      </c>
      <c r="D403" s="44">
        <v>8500</v>
      </c>
      <c r="E403" t="s">
        <v>42</v>
      </c>
      <c r="F403" t="s">
        <v>177</v>
      </c>
      <c r="G403" t="s">
        <v>207</v>
      </c>
      <c r="H403" t="s">
        <v>87</v>
      </c>
    </row>
    <row r="404" spans="1:13" hidden="1" x14ac:dyDescent="0.35">
      <c r="A404" s="32">
        <v>2025</v>
      </c>
      <c r="B404" t="s">
        <v>24</v>
      </c>
      <c r="C404" t="s">
        <v>216</v>
      </c>
      <c r="D404" s="44">
        <v>8500</v>
      </c>
      <c r="E404" t="s">
        <v>42</v>
      </c>
      <c r="F404" t="s">
        <v>177</v>
      </c>
      <c r="G404" t="s">
        <v>207</v>
      </c>
      <c r="H404" t="s">
        <v>87</v>
      </c>
    </row>
    <row r="405" spans="1:13" hidden="1" x14ac:dyDescent="0.35">
      <c r="A405" s="32">
        <v>2025</v>
      </c>
      <c r="B405" t="s">
        <v>24</v>
      </c>
      <c r="C405" t="s">
        <v>195</v>
      </c>
      <c r="D405" s="44">
        <v>-23000</v>
      </c>
      <c r="E405" t="s">
        <v>16</v>
      </c>
      <c r="F405" t="s">
        <v>177</v>
      </c>
      <c r="G405" t="s">
        <v>207</v>
      </c>
      <c r="H405" t="s">
        <v>29</v>
      </c>
    </row>
    <row r="406" spans="1:13" hidden="1" x14ac:dyDescent="0.35">
      <c r="A406" s="32">
        <v>2025</v>
      </c>
      <c r="B406" t="s">
        <v>24</v>
      </c>
      <c r="C406" t="s">
        <v>223</v>
      </c>
      <c r="D406" s="44">
        <v>-5000</v>
      </c>
      <c r="E406" t="s">
        <v>16</v>
      </c>
      <c r="F406" t="s">
        <v>177</v>
      </c>
      <c r="G406" t="s">
        <v>207</v>
      </c>
      <c r="H406" t="s">
        <v>29</v>
      </c>
    </row>
    <row r="407" spans="1:13" hidden="1" x14ac:dyDescent="0.35">
      <c r="A407">
        <v>2025</v>
      </c>
      <c r="B407" t="s">
        <v>24</v>
      </c>
      <c r="C407" t="s">
        <v>197</v>
      </c>
      <c r="D407" s="44">
        <v>-9000</v>
      </c>
      <c r="E407" t="s">
        <v>16</v>
      </c>
      <c r="F407" t="s">
        <v>177</v>
      </c>
      <c r="G407" t="s">
        <v>207</v>
      </c>
      <c r="H407" t="s">
        <v>29</v>
      </c>
    </row>
    <row r="408" spans="1:13" hidden="1" x14ac:dyDescent="0.35">
      <c r="A408">
        <v>2025</v>
      </c>
      <c r="B408" t="s">
        <v>24</v>
      </c>
      <c r="C408" t="s">
        <v>218</v>
      </c>
      <c r="D408" s="44">
        <v>-20000</v>
      </c>
      <c r="E408" t="s">
        <v>16</v>
      </c>
      <c r="F408" t="s">
        <v>177</v>
      </c>
      <c r="G408" t="s">
        <v>207</v>
      </c>
      <c r="H408" t="s">
        <v>29</v>
      </c>
    </row>
    <row r="409" spans="1:13" hidden="1" x14ac:dyDescent="0.35">
      <c r="A409">
        <v>2025</v>
      </c>
      <c r="B409" t="s">
        <v>24</v>
      </c>
      <c r="C409" t="s">
        <v>219</v>
      </c>
      <c r="D409" s="44">
        <v>-30000</v>
      </c>
      <c r="E409" t="s">
        <v>16</v>
      </c>
      <c r="F409" t="s">
        <v>177</v>
      </c>
      <c r="G409" t="s">
        <v>207</v>
      </c>
      <c r="H409" t="s">
        <v>29</v>
      </c>
    </row>
    <row r="410" spans="1:13" hidden="1" x14ac:dyDescent="0.35">
      <c r="A410">
        <v>2025</v>
      </c>
      <c r="B410" t="s">
        <v>24</v>
      </c>
      <c r="C410" t="s">
        <v>196</v>
      </c>
      <c r="D410" s="44">
        <v>-18000</v>
      </c>
      <c r="E410" t="s">
        <v>16</v>
      </c>
      <c r="F410" t="s">
        <v>177</v>
      </c>
      <c r="G410" t="s">
        <v>207</v>
      </c>
      <c r="H410" t="s">
        <v>29</v>
      </c>
    </row>
    <row r="411" spans="1:13" hidden="1" x14ac:dyDescent="0.35">
      <c r="A411">
        <v>2025</v>
      </c>
      <c r="B411" t="s">
        <v>24</v>
      </c>
      <c r="C411" t="s">
        <v>220</v>
      </c>
      <c r="D411" s="44">
        <v>-3000</v>
      </c>
      <c r="E411" t="s">
        <v>16</v>
      </c>
      <c r="F411" t="s">
        <v>177</v>
      </c>
      <c r="G411" t="s">
        <v>207</v>
      </c>
      <c r="H411" t="s">
        <v>29</v>
      </c>
    </row>
    <row r="412" spans="1:13" hidden="1" x14ac:dyDescent="0.35">
      <c r="A412">
        <v>2025</v>
      </c>
      <c r="B412" t="s">
        <v>24</v>
      </c>
      <c r="C412" t="s">
        <v>221</v>
      </c>
      <c r="D412" s="44">
        <v>-23000</v>
      </c>
      <c r="E412" t="s">
        <v>16</v>
      </c>
      <c r="F412" t="s">
        <v>177</v>
      </c>
      <c r="G412" t="s">
        <v>207</v>
      </c>
      <c r="H412" t="s">
        <v>49</v>
      </c>
    </row>
    <row r="413" spans="1:13" x14ac:dyDescent="0.35">
      <c r="A413">
        <v>2026</v>
      </c>
      <c r="B413" t="s">
        <v>14</v>
      </c>
      <c r="C413" t="s">
        <v>224</v>
      </c>
      <c r="D413" s="44">
        <v>0</v>
      </c>
      <c r="E413" t="s">
        <v>16</v>
      </c>
      <c r="F413" t="s">
        <v>225</v>
      </c>
      <c r="G413" t="s">
        <v>226</v>
      </c>
      <c r="H413" t="s">
        <v>29</v>
      </c>
      <c r="I413" t="s">
        <v>20</v>
      </c>
      <c r="J413" s="74"/>
      <c r="K413" t="s">
        <v>35</v>
      </c>
      <c r="L413" t="s">
        <v>35</v>
      </c>
      <c r="M413" t="s">
        <v>36</v>
      </c>
    </row>
    <row r="414" spans="1:13" x14ac:dyDescent="0.35">
      <c r="A414">
        <v>2026</v>
      </c>
      <c r="B414" t="s">
        <v>23</v>
      </c>
      <c r="C414" t="s">
        <v>227</v>
      </c>
      <c r="D414" s="44">
        <v>0</v>
      </c>
      <c r="E414" t="s">
        <v>16</v>
      </c>
      <c r="F414" t="s">
        <v>225</v>
      </c>
      <c r="G414" t="s">
        <v>226</v>
      </c>
      <c r="H414" t="s">
        <v>29</v>
      </c>
      <c r="I414" t="s">
        <v>20</v>
      </c>
      <c r="J414" s="74"/>
      <c r="K414" t="s">
        <v>35</v>
      </c>
      <c r="L414" t="s">
        <v>35</v>
      </c>
      <c r="M414" t="s">
        <v>36</v>
      </c>
    </row>
    <row r="415" spans="1:13" x14ac:dyDescent="0.35">
      <c r="A415">
        <v>2026</v>
      </c>
      <c r="B415" t="s">
        <v>23</v>
      </c>
      <c r="C415" t="s">
        <v>228</v>
      </c>
      <c r="D415" s="44">
        <v>-1350</v>
      </c>
      <c r="E415" t="s">
        <v>16</v>
      </c>
      <c r="F415" t="s">
        <v>225</v>
      </c>
      <c r="G415" t="s">
        <v>226</v>
      </c>
      <c r="H415" t="s">
        <v>29</v>
      </c>
      <c r="I415" t="s">
        <v>20</v>
      </c>
      <c r="J415" s="44"/>
      <c r="K415" t="s">
        <v>21</v>
      </c>
      <c r="L415" t="s">
        <v>21</v>
      </c>
      <c r="M415" t="s">
        <v>22</v>
      </c>
    </row>
    <row r="416" spans="1:13" x14ac:dyDescent="0.35">
      <c r="A416">
        <v>2026</v>
      </c>
      <c r="B416" t="s">
        <v>24</v>
      </c>
      <c r="C416" t="s">
        <v>228</v>
      </c>
      <c r="D416" s="44">
        <v>-1350</v>
      </c>
      <c r="E416" t="s">
        <v>16</v>
      </c>
      <c r="F416" t="s">
        <v>225</v>
      </c>
      <c r="G416" t="s">
        <v>226</v>
      </c>
      <c r="H416" t="s">
        <v>29</v>
      </c>
      <c r="I416" t="s">
        <v>20</v>
      </c>
      <c r="J416" s="44"/>
      <c r="K416" t="s">
        <v>21</v>
      </c>
      <c r="L416" t="s">
        <v>21</v>
      </c>
      <c r="M416" t="s">
        <v>22</v>
      </c>
    </row>
    <row r="417" spans="1:13" x14ac:dyDescent="0.35">
      <c r="A417">
        <v>2026</v>
      </c>
      <c r="B417" t="s">
        <v>23</v>
      </c>
      <c r="C417" t="s">
        <v>229</v>
      </c>
      <c r="D417" s="44">
        <v>-800</v>
      </c>
      <c r="E417" t="s">
        <v>16</v>
      </c>
      <c r="F417" t="s">
        <v>225</v>
      </c>
      <c r="G417" t="s">
        <v>226</v>
      </c>
      <c r="H417" t="s">
        <v>29</v>
      </c>
      <c r="I417" t="s">
        <v>20</v>
      </c>
      <c r="J417" s="44"/>
      <c r="K417" t="s">
        <v>21</v>
      </c>
      <c r="L417" t="s">
        <v>21</v>
      </c>
      <c r="M417" t="s">
        <v>22</v>
      </c>
    </row>
    <row r="418" spans="1:13" x14ac:dyDescent="0.35">
      <c r="A418">
        <v>2026</v>
      </c>
      <c r="B418" t="s">
        <v>14</v>
      </c>
      <c r="C418" t="s">
        <v>230</v>
      </c>
      <c r="D418" s="44">
        <v>-200</v>
      </c>
      <c r="E418" t="s">
        <v>16</v>
      </c>
      <c r="F418" t="s">
        <v>225</v>
      </c>
      <c r="G418" t="s">
        <v>226</v>
      </c>
      <c r="H418" t="s">
        <v>29</v>
      </c>
      <c r="I418" t="s">
        <v>20</v>
      </c>
      <c r="J418" s="44"/>
      <c r="K418" t="s">
        <v>21</v>
      </c>
      <c r="L418" t="s">
        <v>21</v>
      </c>
      <c r="M418" t="s">
        <v>22</v>
      </c>
    </row>
    <row r="419" spans="1:13" x14ac:dyDescent="0.35">
      <c r="A419">
        <v>2026</v>
      </c>
      <c r="B419" t="s">
        <v>23</v>
      </c>
      <c r="C419" t="s">
        <v>230</v>
      </c>
      <c r="D419" s="44">
        <v>-200</v>
      </c>
      <c r="E419" t="s">
        <v>16</v>
      </c>
      <c r="F419" t="s">
        <v>225</v>
      </c>
      <c r="G419" t="s">
        <v>226</v>
      </c>
      <c r="H419" t="s">
        <v>29</v>
      </c>
      <c r="I419" t="s">
        <v>20</v>
      </c>
      <c r="J419" s="44"/>
      <c r="K419" t="s">
        <v>21</v>
      </c>
      <c r="L419" t="s">
        <v>21</v>
      </c>
      <c r="M419" t="s">
        <v>22</v>
      </c>
    </row>
    <row r="420" spans="1:13" x14ac:dyDescent="0.35">
      <c r="A420">
        <v>2026</v>
      </c>
      <c r="B420" t="s">
        <v>24</v>
      </c>
      <c r="C420" t="s">
        <v>230</v>
      </c>
      <c r="D420" s="44">
        <v>-200</v>
      </c>
      <c r="E420" t="s">
        <v>16</v>
      </c>
      <c r="F420" t="s">
        <v>225</v>
      </c>
      <c r="G420" t="s">
        <v>226</v>
      </c>
      <c r="H420" t="s">
        <v>29</v>
      </c>
      <c r="I420" t="s">
        <v>20</v>
      </c>
      <c r="J420" s="44"/>
      <c r="K420" t="s">
        <v>21</v>
      </c>
      <c r="L420" t="s">
        <v>21</v>
      </c>
      <c r="M420" t="s">
        <v>22</v>
      </c>
    </row>
    <row r="421" spans="1:13" hidden="1" x14ac:dyDescent="0.35">
      <c r="A421">
        <v>2025</v>
      </c>
      <c r="B421" t="s">
        <v>31</v>
      </c>
      <c r="C421" t="s">
        <v>231</v>
      </c>
      <c r="D421" s="44">
        <v>300</v>
      </c>
      <c r="E421" t="s">
        <v>42</v>
      </c>
      <c r="F421" t="s">
        <v>232</v>
      </c>
      <c r="G421" t="s">
        <v>233</v>
      </c>
      <c r="H421" t="s">
        <v>63</v>
      </c>
    </row>
    <row r="422" spans="1:13" hidden="1" x14ac:dyDescent="0.35">
      <c r="A422">
        <v>2025</v>
      </c>
      <c r="B422" t="s">
        <v>31</v>
      </c>
      <c r="C422" t="s">
        <v>234</v>
      </c>
      <c r="D422" s="44">
        <v>-1300</v>
      </c>
      <c r="E422" t="s">
        <v>16</v>
      </c>
      <c r="F422" t="s">
        <v>232</v>
      </c>
      <c r="G422" t="s">
        <v>233</v>
      </c>
      <c r="H422" t="s">
        <v>29</v>
      </c>
    </row>
    <row r="423" spans="1:13" hidden="1" x14ac:dyDescent="0.35">
      <c r="A423">
        <v>2025</v>
      </c>
      <c r="B423" t="s">
        <v>31</v>
      </c>
      <c r="C423" t="s">
        <v>231</v>
      </c>
      <c r="D423" s="44">
        <v>-2500</v>
      </c>
      <c r="E423" t="s">
        <v>16</v>
      </c>
      <c r="F423" t="s">
        <v>232</v>
      </c>
      <c r="G423" t="s">
        <v>233</v>
      </c>
      <c r="H423" t="s">
        <v>29</v>
      </c>
    </row>
    <row r="424" spans="1:13" hidden="1" x14ac:dyDescent="0.35">
      <c r="A424">
        <v>2025</v>
      </c>
      <c r="B424" t="s">
        <v>31</v>
      </c>
      <c r="C424" t="s">
        <v>235</v>
      </c>
      <c r="D424" s="44">
        <v>-2300</v>
      </c>
      <c r="E424" t="s">
        <v>16</v>
      </c>
      <c r="F424" t="s">
        <v>232</v>
      </c>
      <c r="G424" t="s">
        <v>233</v>
      </c>
      <c r="H424" t="s">
        <v>29</v>
      </c>
    </row>
    <row r="425" spans="1:13" hidden="1" x14ac:dyDescent="0.35">
      <c r="A425">
        <v>2025</v>
      </c>
      <c r="B425" t="s">
        <v>31</v>
      </c>
      <c r="C425" t="s">
        <v>236</v>
      </c>
      <c r="D425" s="44">
        <v>-500</v>
      </c>
      <c r="E425" t="s">
        <v>16</v>
      </c>
      <c r="F425" t="s">
        <v>232</v>
      </c>
      <c r="G425" t="s">
        <v>233</v>
      </c>
      <c r="H425" t="s">
        <v>29</v>
      </c>
    </row>
    <row r="426" spans="1:13" hidden="1" x14ac:dyDescent="0.35">
      <c r="A426">
        <v>2025</v>
      </c>
      <c r="B426" t="s">
        <v>31</v>
      </c>
      <c r="C426" t="s">
        <v>237</v>
      </c>
      <c r="D426" s="44">
        <v>-1000</v>
      </c>
      <c r="E426" t="s">
        <v>16</v>
      </c>
      <c r="F426" t="s">
        <v>232</v>
      </c>
      <c r="G426" t="s">
        <v>233</v>
      </c>
      <c r="H426" t="s">
        <v>29</v>
      </c>
    </row>
    <row r="427" spans="1:13" hidden="1" x14ac:dyDescent="0.35">
      <c r="A427">
        <v>2025</v>
      </c>
      <c r="B427" t="s">
        <v>31</v>
      </c>
      <c r="C427" t="s">
        <v>238</v>
      </c>
      <c r="D427" s="44">
        <v>-1500</v>
      </c>
      <c r="E427" t="s">
        <v>16</v>
      </c>
      <c r="F427" t="s">
        <v>232</v>
      </c>
      <c r="G427" t="s">
        <v>233</v>
      </c>
      <c r="H427" t="s">
        <v>29</v>
      </c>
    </row>
    <row r="428" spans="1:13" x14ac:dyDescent="0.35">
      <c r="A428">
        <v>2026</v>
      </c>
      <c r="B428" t="s">
        <v>25</v>
      </c>
      <c r="C428" t="s">
        <v>239</v>
      </c>
      <c r="D428" s="44">
        <v>-200</v>
      </c>
      <c r="E428" t="s">
        <v>16</v>
      </c>
      <c r="F428" t="s">
        <v>225</v>
      </c>
      <c r="G428" t="s">
        <v>226</v>
      </c>
      <c r="H428" t="s">
        <v>29</v>
      </c>
      <c r="I428" t="s">
        <v>20</v>
      </c>
      <c r="J428" s="44"/>
      <c r="K428" t="s">
        <v>21</v>
      </c>
      <c r="L428" t="s">
        <v>21</v>
      </c>
      <c r="M428" t="s">
        <v>22</v>
      </c>
    </row>
    <row r="429" spans="1:13" hidden="1" x14ac:dyDescent="0.35">
      <c r="A429">
        <v>2025</v>
      </c>
      <c r="B429" t="s">
        <v>31</v>
      </c>
      <c r="C429" t="s">
        <v>240</v>
      </c>
      <c r="D429" s="44">
        <v>-3500</v>
      </c>
      <c r="E429" t="s">
        <v>16</v>
      </c>
      <c r="F429" t="s">
        <v>232</v>
      </c>
      <c r="G429" t="s">
        <v>241</v>
      </c>
      <c r="H429" t="s">
        <v>49</v>
      </c>
    </row>
    <row r="430" spans="1:13" x14ac:dyDescent="0.35">
      <c r="A430">
        <v>2026</v>
      </c>
      <c r="B430" t="s">
        <v>31</v>
      </c>
      <c r="C430" t="s">
        <v>242</v>
      </c>
      <c r="D430" s="44">
        <v>-3000</v>
      </c>
      <c r="E430" t="s">
        <v>16</v>
      </c>
      <c r="F430" t="s">
        <v>225</v>
      </c>
      <c r="G430" t="s">
        <v>226</v>
      </c>
      <c r="H430" t="s">
        <v>29</v>
      </c>
      <c r="I430" t="s">
        <v>20</v>
      </c>
      <c r="J430" s="74"/>
      <c r="K430" t="s">
        <v>21</v>
      </c>
      <c r="L430" t="s">
        <v>21</v>
      </c>
      <c r="M430" t="s">
        <v>22</v>
      </c>
    </row>
    <row r="431" spans="1:13" x14ac:dyDescent="0.35">
      <c r="A431">
        <v>2026</v>
      </c>
      <c r="B431" t="s">
        <v>31</v>
      </c>
      <c r="C431" t="s">
        <v>243</v>
      </c>
      <c r="D431" s="44">
        <v>0</v>
      </c>
      <c r="E431" t="s">
        <v>42</v>
      </c>
      <c r="F431" t="s">
        <v>225</v>
      </c>
      <c r="G431" t="s">
        <v>226</v>
      </c>
      <c r="H431" t="s">
        <v>42</v>
      </c>
      <c r="I431" t="s">
        <v>20</v>
      </c>
      <c r="K431" t="s">
        <v>35</v>
      </c>
      <c r="L431" t="s">
        <v>35</v>
      </c>
      <c r="M431" t="s">
        <v>36</v>
      </c>
    </row>
    <row r="432" spans="1:13" hidden="1" x14ac:dyDescent="0.35">
      <c r="A432">
        <v>2025</v>
      </c>
      <c r="B432" t="s">
        <v>31</v>
      </c>
      <c r="C432" t="s">
        <v>244</v>
      </c>
      <c r="D432" s="44">
        <v>-17500</v>
      </c>
      <c r="E432" t="s">
        <v>16</v>
      </c>
      <c r="F432" t="s">
        <v>232</v>
      </c>
      <c r="G432" t="s">
        <v>245</v>
      </c>
      <c r="H432" t="s">
        <v>29</v>
      </c>
    </row>
    <row r="433" spans="1:13" hidden="1" x14ac:dyDescent="0.35">
      <c r="A433">
        <v>2025</v>
      </c>
      <c r="B433" t="s">
        <v>31</v>
      </c>
      <c r="C433" t="s">
        <v>246</v>
      </c>
      <c r="D433" s="44">
        <v>-2400</v>
      </c>
      <c r="E433" t="s">
        <v>16</v>
      </c>
      <c r="F433" t="s">
        <v>232</v>
      </c>
      <c r="G433" t="s">
        <v>245</v>
      </c>
      <c r="H433" t="s">
        <v>29</v>
      </c>
    </row>
    <row r="434" spans="1:13" x14ac:dyDescent="0.35">
      <c r="A434">
        <v>2026</v>
      </c>
      <c r="B434" t="s">
        <v>14</v>
      </c>
      <c r="C434" t="s">
        <v>247</v>
      </c>
      <c r="D434" s="44">
        <v>0</v>
      </c>
      <c r="E434" t="s">
        <v>16</v>
      </c>
      <c r="F434" t="s">
        <v>225</v>
      </c>
      <c r="G434" t="s">
        <v>226</v>
      </c>
      <c r="H434" t="s">
        <v>29</v>
      </c>
      <c r="I434" t="s">
        <v>20</v>
      </c>
      <c r="J434" s="44"/>
      <c r="K434" t="s">
        <v>35</v>
      </c>
      <c r="L434" t="s">
        <v>35</v>
      </c>
      <c r="M434" t="s">
        <v>36</v>
      </c>
    </row>
    <row r="435" spans="1:13" x14ac:dyDescent="0.35">
      <c r="A435">
        <v>2026</v>
      </c>
      <c r="B435" t="s">
        <v>23</v>
      </c>
      <c r="C435" t="s">
        <v>247</v>
      </c>
      <c r="D435" s="44">
        <v>0</v>
      </c>
      <c r="E435" t="s">
        <v>16</v>
      </c>
      <c r="F435" t="s">
        <v>225</v>
      </c>
      <c r="G435" t="s">
        <v>226</v>
      </c>
      <c r="H435" t="s">
        <v>29</v>
      </c>
      <c r="I435" t="s">
        <v>20</v>
      </c>
      <c r="J435" s="44"/>
      <c r="K435" t="s">
        <v>35</v>
      </c>
      <c r="L435" t="s">
        <v>35</v>
      </c>
      <c r="M435" t="s">
        <v>36</v>
      </c>
    </row>
    <row r="436" spans="1:13" x14ac:dyDescent="0.35">
      <c r="A436">
        <v>2026</v>
      </c>
      <c r="B436" t="s">
        <v>24</v>
      </c>
      <c r="C436" t="s">
        <v>247</v>
      </c>
      <c r="D436" s="44">
        <v>0</v>
      </c>
      <c r="E436" t="s">
        <v>16</v>
      </c>
      <c r="F436" t="s">
        <v>225</v>
      </c>
      <c r="G436" t="s">
        <v>226</v>
      </c>
      <c r="H436" t="s">
        <v>29</v>
      </c>
      <c r="I436" t="s">
        <v>20</v>
      </c>
      <c r="J436" s="44"/>
      <c r="K436" t="s">
        <v>35</v>
      </c>
      <c r="L436" t="s">
        <v>35</v>
      </c>
      <c r="M436" t="s">
        <v>36</v>
      </c>
    </row>
    <row r="437" spans="1:13" x14ac:dyDescent="0.35">
      <c r="A437">
        <v>2026</v>
      </c>
      <c r="B437" t="s">
        <v>25</v>
      </c>
      <c r="C437" t="s">
        <v>247</v>
      </c>
      <c r="D437" s="44">
        <v>0</v>
      </c>
      <c r="E437" t="s">
        <v>16</v>
      </c>
      <c r="F437" t="s">
        <v>225</v>
      </c>
      <c r="G437" t="s">
        <v>226</v>
      </c>
      <c r="H437" t="s">
        <v>29</v>
      </c>
      <c r="I437" t="s">
        <v>20</v>
      </c>
      <c r="J437" s="44"/>
      <c r="K437" t="s">
        <v>35</v>
      </c>
      <c r="L437" t="s">
        <v>35</v>
      </c>
      <c r="M437" t="s">
        <v>36</v>
      </c>
    </row>
    <row r="438" spans="1:13" x14ac:dyDescent="0.35">
      <c r="A438">
        <v>2026</v>
      </c>
      <c r="B438" t="s">
        <v>31</v>
      </c>
      <c r="C438" t="s">
        <v>248</v>
      </c>
      <c r="D438" s="44">
        <v>0</v>
      </c>
      <c r="E438" t="s">
        <v>16</v>
      </c>
      <c r="F438" t="s">
        <v>225</v>
      </c>
      <c r="G438" t="s">
        <v>226</v>
      </c>
      <c r="H438" t="s">
        <v>29</v>
      </c>
      <c r="I438" t="s">
        <v>20</v>
      </c>
      <c r="J438" s="74"/>
      <c r="K438" t="s">
        <v>35</v>
      </c>
      <c r="L438" t="s">
        <v>35</v>
      </c>
      <c r="M438" t="s">
        <v>36</v>
      </c>
    </row>
    <row r="439" spans="1:13" x14ac:dyDescent="0.35">
      <c r="A439">
        <v>2026</v>
      </c>
      <c r="B439" t="s">
        <v>31</v>
      </c>
      <c r="C439" t="s">
        <v>243</v>
      </c>
      <c r="D439" s="44">
        <v>300</v>
      </c>
      <c r="E439" t="s">
        <v>42</v>
      </c>
      <c r="F439" t="s">
        <v>225</v>
      </c>
      <c r="G439" t="s">
        <v>226</v>
      </c>
      <c r="H439" t="s">
        <v>42</v>
      </c>
      <c r="I439" t="s">
        <v>20</v>
      </c>
      <c r="K439" t="s">
        <v>30</v>
      </c>
      <c r="L439" t="s">
        <v>30</v>
      </c>
      <c r="M439" t="s">
        <v>22</v>
      </c>
    </row>
    <row r="440" spans="1:13" x14ac:dyDescent="0.35">
      <c r="A440">
        <v>2026</v>
      </c>
      <c r="B440" t="s">
        <v>31</v>
      </c>
      <c r="C440" t="s">
        <v>238</v>
      </c>
      <c r="D440" s="44">
        <v>-200</v>
      </c>
      <c r="E440" t="s">
        <v>16</v>
      </c>
      <c r="F440" t="s">
        <v>232</v>
      </c>
      <c r="G440" t="s">
        <v>233</v>
      </c>
      <c r="H440" t="s">
        <v>29</v>
      </c>
      <c r="I440" t="s">
        <v>20</v>
      </c>
      <c r="J440" s="81"/>
      <c r="K440" t="s">
        <v>35</v>
      </c>
      <c r="L440" t="s">
        <v>30</v>
      </c>
      <c r="M440" t="s">
        <v>22</v>
      </c>
    </row>
    <row r="441" spans="1:13" x14ac:dyDescent="0.35">
      <c r="A441" s="53">
        <v>2026</v>
      </c>
      <c r="B441" s="53" t="s">
        <v>31</v>
      </c>
      <c r="C441" s="53" t="s">
        <v>249</v>
      </c>
      <c r="D441" s="60">
        <v>-750</v>
      </c>
      <c r="E441" s="53" t="s">
        <v>16</v>
      </c>
      <c r="F441" s="53" t="s">
        <v>232</v>
      </c>
      <c r="G441" s="53" t="s">
        <v>233</v>
      </c>
      <c r="H441" s="53" t="s">
        <v>49</v>
      </c>
      <c r="I441" s="53" t="s">
        <v>20</v>
      </c>
      <c r="J441" s="53"/>
      <c r="K441" t="s">
        <v>30</v>
      </c>
      <c r="L441" t="s">
        <v>30</v>
      </c>
      <c r="M441" t="s">
        <v>22</v>
      </c>
    </row>
    <row r="442" spans="1:13" x14ac:dyDescent="0.35">
      <c r="A442">
        <v>2026</v>
      </c>
      <c r="B442" t="s">
        <v>31</v>
      </c>
      <c r="C442" t="s">
        <v>250</v>
      </c>
      <c r="D442" s="44">
        <v>0</v>
      </c>
      <c r="E442" t="s">
        <v>16</v>
      </c>
      <c r="F442" t="s">
        <v>232</v>
      </c>
      <c r="G442" t="s">
        <v>233</v>
      </c>
      <c r="H442" t="s">
        <v>29</v>
      </c>
      <c r="I442" t="s">
        <v>20</v>
      </c>
      <c r="J442" s="81"/>
      <c r="K442" t="s">
        <v>35</v>
      </c>
      <c r="L442" t="s">
        <v>35</v>
      </c>
      <c r="M442" t="s">
        <v>36</v>
      </c>
    </row>
    <row r="443" spans="1:13" x14ac:dyDescent="0.35">
      <c r="A443" s="53">
        <v>2026</v>
      </c>
      <c r="B443" s="53" t="s">
        <v>31</v>
      </c>
      <c r="C443" s="53" t="s">
        <v>251</v>
      </c>
      <c r="D443" s="62">
        <v>0</v>
      </c>
      <c r="E443" s="53" t="s">
        <v>16</v>
      </c>
      <c r="F443" s="53" t="s">
        <v>232</v>
      </c>
      <c r="G443" s="53" t="s">
        <v>233</v>
      </c>
      <c r="H443" s="53" t="s">
        <v>29</v>
      </c>
      <c r="I443" s="53" t="s">
        <v>20</v>
      </c>
      <c r="J443" s="82"/>
      <c r="K443" t="s">
        <v>35</v>
      </c>
      <c r="L443" t="s">
        <v>35</v>
      </c>
      <c r="M443" t="s">
        <v>36</v>
      </c>
    </row>
    <row r="444" spans="1:13" x14ac:dyDescent="0.35">
      <c r="A444">
        <v>2026</v>
      </c>
      <c r="B444" t="s">
        <v>31</v>
      </c>
      <c r="C444" t="s">
        <v>252</v>
      </c>
      <c r="D444" s="44">
        <v>-1500</v>
      </c>
      <c r="E444" t="s">
        <v>16</v>
      </c>
      <c r="F444" t="s">
        <v>232</v>
      </c>
      <c r="G444" t="s">
        <v>233</v>
      </c>
      <c r="H444" t="s">
        <v>29</v>
      </c>
      <c r="I444" t="s">
        <v>20</v>
      </c>
      <c r="J444" s="65"/>
      <c r="K444" t="s">
        <v>21</v>
      </c>
      <c r="L444" t="s">
        <v>21</v>
      </c>
      <c r="M444" t="s">
        <v>22</v>
      </c>
    </row>
    <row r="445" spans="1:13" x14ac:dyDescent="0.35">
      <c r="A445" s="53">
        <v>2026</v>
      </c>
      <c r="B445" s="53" t="s">
        <v>31</v>
      </c>
      <c r="C445" s="53" t="s">
        <v>253</v>
      </c>
      <c r="D445" s="62">
        <v>-350</v>
      </c>
      <c r="E445" s="53" t="s">
        <v>16</v>
      </c>
      <c r="F445" s="53" t="s">
        <v>232</v>
      </c>
      <c r="G445" s="53" t="s">
        <v>233</v>
      </c>
      <c r="H445" s="53" t="s">
        <v>29</v>
      </c>
      <c r="I445" s="53" t="s">
        <v>20</v>
      </c>
      <c r="J445" s="81"/>
      <c r="K445" t="s">
        <v>254</v>
      </c>
      <c r="L445" t="s">
        <v>30</v>
      </c>
      <c r="M445" t="s">
        <v>22</v>
      </c>
    </row>
    <row r="446" spans="1:13" x14ac:dyDescent="0.35">
      <c r="A446">
        <v>2026</v>
      </c>
      <c r="B446" t="s">
        <v>31</v>
      </c>
      <c r="C446" t="s">
        <v>255</v>
      </c>
      <c r="D446" s="44">
        <v>-350</v>
      </c>
      <c r="E446" t="s">
        <v>16</v>
      </c>
      <c r="F446" t="s">
        <v>232</v>
      </c>
      <c r="G446" t="s">
        <v>233</v>
      </c>
      <c r="H446" t="s">
        <v>29</v>
      </c>
      <c r="I446" t="s">
        <v>20</v>
      </c>
      <c r="J446" s="81"/>
      <c r="K446" t="s">
        <v>254</v>
      </c>
      <c r="L446" t="s">
        <v>30</v>
      </c>
      <c r="M446" t="s">
        <v>22</v>
      </c>
    </row>
    <row r="447" spans="1:13" x14ac:dyDescent="0.35">
      <c r="A447" s="53">
        <v>2026</v>
      </c>
      <c r="B447" s="53" t="s">
        <v>31</v>
      </c>
      <c r="C447" s="53" t="s">
        <v>256</v>
      </c>
      <c r="D447" s="62">
        <v>-1210</v>
      </c>
      <c r="E447" s="53" t="s">
        <v>16</v>
      </c>
      <c r="F447" s="53" t="s">
        <v>232</v>
      </c>
      <c r="G447" s="53" t="s">
        <v>233</v>
      </c>
      <c r="H447" s="53" t="s">
        <v>29</v>
      </c>
      <c r="I447" s="53" t="s">
        <v>20</v>
      </c>
      <c r="J447" s="64"/>
      <c r="K447" t="s">
        <v>30</v>
      </c>
      <c r="L447" t="s">
        <v>30</v>
      </c>
      <c r="M447" t="s">
        <v>22</v>
      </c>
    </row>
    <row r="448" spans="1:13" hidden="1" x14ac:dyDescent="0.35">
      <c r="A448">
        <v>2025</v>
      </c>
      <c r="B448" t="s">
        <v>31</v>
      </c>
      <c r="C448" t="s">
        <v>257</v>
      </c>
      <c r="D448" s="44">
        <v>-9000</v>
      </c>
      <c r="E448" t="s">
        <v>16</v>
      </c>
      <c r="F448" t="s">
        <v>258</v>
      </c>
      <c r="G448" t="s">
        <v>259</v>
      </c>
      <c r="H448" t="s">
        <v>260</v>
      </c>
    </row>
    <row r="449" spans="1:13" hidden="1" x14ac:dyDescent="0.35">
      <c r="A449">
        <v>2025</v>
      </c>
      <c r="B449" t="s">
        <v>31</v>
      </c>
      <c r="C449" t="s">
        <v>261</v>
      </c>
      <c r="D449" s="44">
        <v>-2500</v>
      </c>
      <c r="E449" t="s">
        <v>16</v>
      </c>
      <c r="F449" t="s">
        <v>258</v>
      </c>
      <c r="G449" t="s">
        <v>259</v>
      </c>
      <c r="H449" t="s">
        <v>260</v>
      </c>
    </row>
    <row r="450" spans="1:13" hidden="1" x14ac:dyDescent="0.35">
      <c r="A450">
        <v>2025</v>
      </c>
      <c r="B450" t="s">
        <v>31</v>
      </c>
      <c r="C450" t="s">
        <v>262</v>
      </c>
      <c r="D450" s="44">
        <v>-3630</v>
      </c>
      <c r="E450" t="s">
        <v>16</v>
      </c>
      <c r="F450" t="s">
        <v>258</v>
      </c>
      <c r="G450" t="s">
        <v>259</v>
      </c>
      <c r="H450" t="s">
        <v>260</v>
      </c>
    </row>
    <row r="451" spans="1:13" hidden="1" x14ac:dyDescent="0.35">
      <c r="A451">
        <v>2025</v>
      </c>
      <c r="B451" t="s">
        <v>31</v>
      </c>
      <c r="C451" t="s">
        <v>263</v>
      </c>
      <c r="D451" s="44">
        <v>-7370</v>
      </c>
      <c r="E451" t="s">
        <v>16</v>
      </c>
      <c r="F451" t="s">
        <v>258</v>
      </c>
      <c r="G451" t="s">
        <v>259</v>
      </c>
      <c r="H451" t="s">
        <v>260</v>
      </c>
    </row>
    <row r="452" spans="1:13" hidden="1" x14ac:dyDescent="0.35">
      <c r="A452">
        <v>2025</v>
      </c>
      <c r="B452" t="s">
        <v>31</v>
      </c>
      <c r="C452" t="s">
        <v>264</v>
      </c>
      <c r="D452" s="44">
        <v>-1000</v>
      </c>
      <c r="E452" t="s">
        <v>16</v>
      </c>
      <c r="F452" t="s">
        <v>258</v>
      </c>
      <c r="G452" t="s">
        <v>259</v>
      </c>
      <c r="H452" t="s">
        <v>260</v>
      </c>
    </row>
    <row r="453" spans="1:13" hidden="1" x14ac:dyDescent="0.35">
      <c r="A453">
        <v>2025</v>
      </c>
      <c r="B453" t="s">
        <v>31</v>
      </c>
      <c r="C453" t="s">
        <v>265</v>
      </c>
      <c r="D453" s="44">
        <v>-1000</v>
      </c>
      <c r="E453" t="s">
        <v>16</v>
      </c>
      <c r="F453" t="s">
        <v>258</v>
      </c>
      <c r="G453" t="s">
        <v>259</v>
      </c>
      <c r="H453" t="s">
        <v>260</v>
      </c>
    </row>
    <row r="454" spans="1:13" hidden="1" x14ac:dyDescent="0.35">
      <c r="A454">
        <v>2025</v>
      </c>
      <c r="B454" t="s">
        <v>31</v>
      </c>
      <c r="C454" t="s">
        <v>266</v>
      </c>
      <c r="D454" s="44">
        <v>-2000</v>
      </c>
      <c r="E454" t="s">
        <v>16</v>
      </c>
      <c r="F454" t="s">
        <v>258</v>
      </c>
      <c r="G454" t="s">
        <v>259</v>
      </c>
      <c r="H454" t="s">
        <v>260</v>
      </c>
    </row>
    <row r="455" spans="1:13" hidden="1" x14ac:dyDescent="0.35">
      <c r="A455">
        <v>2025</v>
      </c>
      <c r="B455" t="s">
        <v>31</v>
      </c>
      <c r="C455" t="s">
        <v>257</v>
      </c>
      <c r="D455" s="44">
        <v>10000</v>
      </c>
      <c r="E455" t="s">
        <v>42</v>
      </c>
      <c r="F455" t="s">
        <v>258</v>
      </c>
      <c r="G455" t="s">
        <v>259</v>
      </c>
      <c r="H455" t="s">
        <v>267</v>
      </c>
    </row>
    <row r="456" spans="1:13" hidden="1" x14ac:dyDescent="0.35">
      <c r="A456">
        <v>2025</v>
      </c>
      <c r="B456" t="s">
        <v>31</v>
      </c>
      <c r="C456" t="s">
        <v>268</v>
      </c>
      <c r="D456" s="44">
        <v>7370</v>
      </c>
      <c r="E456" t="s">
        <v>42</v>
      </c>
      <c r="F456" t="s">
        <v>258</v>
      </c>
      <c r="G456" t="s">
        <v>259</v>
      </c>
      <c r="H456" t="s">
        <v>267</v>
      </c>
    </row>
    <row r="457" spans="1:13" hidden="1" x14ac:dyDescent="0.35">
      <c r="A457">
        <v>2025</v>
      </c>
      <c r="B457" t="s">
        <v>31</v>
      </c>
      <c r="C457" t="s">
        <v>269</v>
      </c>
      <c r="D457" s="44">
        <v>2500</v>
      </c>
      <c r="E457" t="s">
        <v>42</v>
      </c>
      <c r="F457" t="s">
        <v>258</v>
      </c>
      <c r="G457" t="s">
        <v>259</v>
      </c>
      <c r="H457" t="s">
        <v>267</v>
      </c>
    </row>
    <row r="458" spans="1:13" hidden="1" x14ac:dyDescent="0.35">
      <c r="A458">
        <v>2025</v>
      </c>
      <c r="B458" t="s">
        <v>31</v>
      </c>
      <c r="C458" t="s">
        <v>270</v>
      </c>
      <c r="D458" s="44">
        <v>500</v>
      </c>
      <c r="E458" t="s">
        <v>42</v>
      </c>
      <c r="F458" t="s">
        <v>258</v>
      </c>
      <c r="G458" t="s">
        <v>259</v>
      </c>
      <c r="H458" t="s">
        <v>267</v>
      </c>
    </row>
    <row r="459" spans="1:13" hidden="1" x14ac:dyDescent="0.35">
      <c r="A459">
        <v>2025</v>
      </c>
      <c r="B459" t="s">
        <v>31</v>
      </c>
      <c r="C459" t="s">
        <v>271</v>
      </c>
      <c r="D459" s="44">
        <v>-700</v>
      </c>
      <c r="E459" t="s">
        <v>16</v>
      </c>
      <c r="F459" t="s">
        <v>258</v>
      </c>
      <c r="G459" t="s">
        <v>259</v>
      </c>
      <c r="H459" t="s">
        <v>267</v>
      </c>
    </row>
    <row r="460" spans="1:13" hidden="1" x14ac:dyDescent="0.35">
      <c r="A460">
        <v>2025</v>
      </c>
      <c r="B460" t="s">
        <v>31</v>
      </c>
      <c r="C460" t="s">
        <v>272</v>
      </c>
      <c r="D460" s="44">
        <v>1000</v>
      </c>
      <c r="E460" t="s">
        <v>42</v>
      </c>
      <c r="F460" t="s">
        <v>258</v>
      </c>
      <c r="G460" t="s">
        <v>259</v>
      </c>
      <c r="H460" t="s">
        <v>267</v>
      </c>
    </row>
    <row r="461" spans="1:13" hidden="1" x14ac:dyDescent="0.35">
      <c r="A461">
        <v>2025</v>
      </c>
      <c r="B461" t="s">
        <v>31</v>
      </c>
      <c r="C461" t="s">
        <v>273</v>
      </c>
      <c r="D461" s="44">
        <v>-1500</v>
      </c>
      <c r="E461" t="s">
        <v>16</v>
      </c>
      <c r="F461" t="s">
        <v>258</v>
      </c>
      <c r="G461" t="s">
        <v>259</v>
      </c>
      <c r="H461" t="s">
        <v>260</v>
      </c>
    </row>
    <row r="462" spans="1:13" hidden="1" x14ac:dyDescent="0.35">
      <c r="A462">
        <v>2025</v>
      </c>
      <c r="B462" t="s">
        <v>31</v>
      </c>
      <c r="C462" t="s">
        <v>273</v>
      </c>
      <c r="D462" s="44">
        <v>3750</v>
      </c>
      <c r="E462" t="s">
        <v>42</v>
      </c>
      <c r="F462" t="s">
        <v>258</v>
      </c>
      <c r="G462" t="s">
        <v>259</v>
      </c>
      <c r="H462" t="s">
        <v>57</v>
      </c>
    </row>
    <row r="463" spans="1:13" x14ac:dyDescent="0.35">
      <c r="A463" s="53">
        <v>2026</v>
      </c>
      <c r="B463" s="53" t="s">
        <v>31</v>
      </c>
      <c r="C463" s="53" t="s">
        <v>240</v>
      </c>
      <c r="D463" s="62">
        <f>-3600*1.03</f>
        <v>-3708</v>
      </c>
      <c r="E463" s="53" t="s">
        <v>16</v>
      </c>
      <c r="F463" s="53" t="s">
        <v>232</v>
      </c>
      <c r="G463" s="53" t="s">
        <v>241</v>
      </c>
      <c r="H463" s="53" t="s">
        <v>29</v>
      </c>
      <c r="I463" s="53" t="s">
        <v>20</v>
      </c>
      <c r="J463" s="53"/>
      <c r="K463" t="s">
        <v>21</v>
      </c>
      <c r="L463" t="s">
        <v>21</v>
      </c>
      <c r="M463" t="s">
        <v>22</v>
      </c>
    </row>
    <row r="464" spans="1:13" x14ac:dyDescent="0.35">
      <c r="A464" s="53">
        <v>2026</v>
      </c>
      <c r="B464" s="53" t="s">
        <v>31</v>
      </c>
      <c r="C464" s="53" t="s">
        <v>244</v>
      </c>
      <c r="D464" s="62">
        <f>-(2250*9)</f>
        <v>-20250</v>
      </c>
      <c r="E464" s="53" t="s">
        <v>16</v>
      </c>
      <c r="F464" s="53" t="s">
        <v>232</v>
      </c>
      <c r="G464" s="53" t="s">
        <v>245</v>
      </c>
      <c r="H464" s="53" t="s">
        <v>29</v>
      </c>
      <c r="I464" s="53" t="s">
        <v>20</v>
      </c>
      <c r="J464" s="64"/>
      <c r="K464" t="s">
        <v>21</v>
      </c>
      <c r="L464" t="s">
        <v>21</v>
      </c>
      <c r="M464" t="s">
        <v>22</v>
      </c>
    </row>
    <row r="465" spans="1:13" x14ac:dyDescent="0.35">
      <c r="A465">
        <v>2026</v>
      </c>
      <c r="B465" t="s">
        <v>31</v>
      </c>
      <c r="C465" t="s">
        <v>246</v>
      </c>
      <c r="D465" s="44">
        <v>-3800</v>
      </c>
      <c r="E465" t="s">
        <v>16</v>
      </c>
      <c r="F465" t="s">
        <v>232</v>
      </c>
      <c r="G465" t="s">
        <v>245</v>
      </c>
      <c r="H465" t="s">
        <v>29</v>
      </c>
      <c r="I465" t="s">
        <v>20</v>
      </c>
      <c r="J465" s="65"/>
      <c r="K465" t="s">
        <v>21</v>
      </c>
      <c r="L465" t="s">
        <v>21</v>
      </c>
      <c r="M465" t="s">
        <v>22</v>
      </c>
    </row>
    <row r="466" spans="1:13" x14ac:dyDescent="0.35">
      <c r="A466" s="53">
        <v>2026</v>
      </c>
      <c r="B466" s="53" t="s">
        <v>31</v>
      </c>
      <c r="C466" s="53" t="s">
        <v>274</v>
      </c>
      <c r="D466" s="62">
        <f>-3000*1.21</f>
        <v>-3630</v>
      </c>
      <c r="E466" s="53" t="s">
        <v>16</v>
      </c>
      <c r="F466" s="53" t="s">
        <v>258</v>
      </c>
      <c r="G466" s="53" t="s">
        <v>259</v>
      </c>
      <c r="H466" s="53" t="s">
        <v>260</v>
      </c>
      <c r="I466" s="53" t="s">
        <v>20</v>
      </c>
      <c r="J466" s="53"/>
      <c r="K466" t="s">
        <v>30</v>
      </c>
      <c r="L466" t="s">
        <v>30</v>
      </c>
      <c r="M466" t="s">
        <v>22</v>
      </c>
    </row>
    <row r="467" spans="1:13" x14ac:dyDescent="0.35">
      <c r="A467">
        <v>2026</v>
      </c>
      <c r="B467" t="s">
        <v>31</v>
      </c>
      <c r="C467" t="s">
        <v>275</v>
      </c>
      <c r="D467" s="44">
        <v>-500</v>
      </c>
      <c r="E467" t="s">
        <v>16</v>
      </c>
      <c r="F467" t="s">
        <v>258</v>
      </c>
      <c r="G467" t="s">
        <v>259</v>
      </c>
      <c r="H467" t="s">
        <v>260</v>
      </c>
      <c r="I467" t="s">
        <v>20</v>
      </c>
      <c r="K467" t="s">
        <v>30</v>
      </c>
      <c r="L467" t="s">
        <v>30</v>
      </c>
      <c r="M467" t="s">
        <v>22</v>
      </c>
    </row>
    <row r="468" spans="1:13" hidden="1" x14ac:dyDescent="0.35">
      <c r="A468">
        <v>2025</v>
      </c>
      <c r="B468" t="s">
        <v>31</v>
      </c>
      <c r="C468" t="s">
        <v>276</v>
      </c>
      <c r="D468" s="44">
        <v>-3000</v>
      </c>
      <c r="E468" t="s">
        <v>16</v>
      </c>
      <c r="F468" t="s">
        <v>277</v>
      </c>
      <c r="G468" t="s">
        <v>278</v>
      </c>
      <c r="H468" t="s">
        <v>29</v>
      </c>
    </row>
    <row r="469" spans="1:13" hidden="1" x14ac:dyDescent="0.35">
      <c r="A469">
        <v>2025</v>
      </c>
      <c r="B469" t="s">
        <v>31</v>
      </c>
      <c r="C469" t="s">
        <v>279</v>
      </c>
      <c r="D469" s="44">
        <v>-3630</v>
      </c>
      <c r="E469" t="s">
        <v>16</v>
      </c>
      <c r="F469" t="s">
        <v>277</v>
      </c>
      <c r="G469" t="s">
        <v>278</v>
      </c>
      <c r="H469" t="s">
        <v>260</v>
      </c>
    </row>
    <row r="470" spans="1:13" hidden="1" x14ac:dyDescent="0.35">
      <c r="A470">
        <v>2025</v>
      </c>
      <c r="B470" t="s">
        <v>31</v>
      </c>
      <c r="C470" t="s">
        <v>280</v>
      </c>
      <c r="D470" s="44">
        <v>-850</v>
      </c>
      <c r="E470" t="s">
        <v>16</v>
      </c>
      <c r="F470" t="s">
        <v>277</v>
      </c>
      <c r="G470" t="s">
        <v>278</v>
      </c>
      <c r="H470" t="s">
        <v>29</v>
      </c>
    </row>
    <row r="471" spans="1:13" hidden="1" x14ac:dyDescent="0.35">
      <c r="A471">
        <v>2025</v>
      </c>
      <c r="B471" t="s">
        <v>31</v>
      </c>
      <c r="C471" t="s">
        <v>281</v>
      </c>
      <c r="D471" s="44">
        <v>-2500</v>
      </c>
      <c r="E471" t="s">
        <v>16</v>
      </c>
      <c r="F471" t="s">
        <v>277</v>
      </c>
      <c r="G471" t="s">
        <v>278</v>
      </c>
      <c r="H471" t="s">
        <v>29</v>
      </c>
    </row>
    <row r="472" spans="1:13" hidden="1" x14ac:dyDescent="0.35">
      <c r="A472">
        <v>2025</v>
      </c>
      <c r="B472" t="s">
        <v>31</v>
      </c>
      <c r="C472" t="s">
        <v>282</v>
      </c>
      <c r="D472" s="44">
        <v>-500</v>
      </c>
      <c r="E472" t="s">
        <v>16</v>
      </c>
      <c r="F472" t="s">
        <v>277</v>
      </c>
      <c r="G472" t="s">
        <v>278</v>
      </c>
      <c r="H472" t="s">
        <v>29</v>
      </c>
    </row>
    <row r="473" spans="1:13" x14ac:dyDescent="0.35">
      <c r="A473" s="53">
        <v>2026</v>
      </c>
      <c r="B473" s="53" t="s">
        <v>31</v>
      </c>
      <c r="C473" s="53" t="s">
        <v>268</v>
      </c>
      <c r="D473" s="62">
        <v>1000</v>
      </c>
      <c r="E473" s="53" t="s">
        <v>42</v>
      </c>
      <c r="F473" s="53" t="s">
        <v>258</v>
      </c>
      <c r="G473" s="53" t="s">
        <v>259</v>
      </c>
      <c r="H473" s="53" t="s">
        <v>260</v>
      </c>
      <c r="I473" s="53" t="s">
        <v>20</v>
      </c>
      <c r="J473" s="53"/>
      <c r="K473" t="s">
        <v>30</v>
      </c>
      <c r="L473" t="s">
        <v>30</v>
      </c>
      <c r="M473" t="s">
        <v>22</v>
      </c>
    </row>
    <row r="474" spans="1:13" x14ac:dyDescent="0.35">
      <c r="A474">
        <v>2026</v>
      </c>
      <c r="B474" t="s">
        <v>31</v>
      </c>
      <c r="C474" t="s">
        <v>283</v>
      </c>
      <c r="D474" s="44">
        <f>26136/2</f>
        <v>13068</v>
      </c>
      <c r="E474" t="s">
        <v>42</v>
      </c>
      <c r="F474" t="s">
        <v>258</v>
      </c>
      <c r="G474" t="s">
        <v>259</v>
      </c>
      <c r="H474" t="s">
        <v>260</v>
      </c>
      <c r="I474" t="s">
        <v>20</v>
      </c>
      <c r="J474" s="65"/>
      <c r="K474" t="s">
        <v>30</v>
      </c>
      <c r="L474" t="s">
        <v>30</v>
      </c>
      <c r="M474" t="s">
        <v>22</v>
      </c>
    </row>
    <row r="475" spans="1:13" hidden="1" x14ac:dyDescent="0.35">
      <c r="A475">
        <v>2025</v>
      </c>
      <c r="B475" t="s">
        <v>31</v>
      </c>
      <c r="C475" t="s">
        <v>284</v>
      </c>
      <c r="D475" s="44">
        <v>2500</v>
      </c>
      <c r="E475" t="s">
        <v>42</v>
      </c>
      <c r="F475" t="s">
        <v>277</v>
      </c>
      <c r="G475" t="s">
        <v>285</v>
      </c>
      <c r="H475" t="s">
        <v>57</v>
      </c>
    </row>
    <row r="476" spans="1:13" hidden="1" x14ac:dyDescent="0.35">
      <c r="A476">
        <v>2025</v>
      </c>
      <c r="B476" t="s">
        <v>31</v>
      </c>
      <c r="C476" t="s">
        <v>284</v>
      </c>
      <c r="D476" s="44">
        <v>-2500</v>
      </c>
      <c r="E476" t="s">
        <v>16</v>
      </c>
      <c r="F476" t="s">
        <v>277</v>
      </c>
      <c r="G476" t="s">
        <v>285</v>
      </c>
      <c r="H476" t="s">
        <v>29</v>
      </c>
    </row>
    <row r="477" spans="1:13" x14ac:dyDescent="0.35">
      <c r="A477" s="53">
        <v>2026</v>
      </c>
      <c r="B477" s="53" t="s">
        <v>31</v>
      </c>
      <c r="C477" s="53" t="s">
        <v>286</v>
      </c>
      <c r="D477" s="62">
        <v>9000</v>
      </c>
      <c r="E477" s="53" t="s">
        <v>42</v>
      </c>
      <c r="F477" s="53" t="s">
        <v>258</v>
      </c>
      <c r="G477" s="53" t="s">
        <v>259</v>
      </c>
      <c r="H477" s="53" t="s">
        <v>260</v>
      </c>
      <c r="I477" s="53" t="s">
        <v>20</v>
      </c>
      <c r="J477" s="53"/>
      <c r="K477" t="s">
        <v>30</v>
      </c>
      <c r="L477" t="s">
        <v>30</v>
      </c>
      <c r="M477" t="s">
        <v>22</v>
      </c>
    </row>
    <row r="478" spans="1:13" x14ac:dyDescent="0.35">
      <c r="A478">
        <v>2026</v>
      </c>
      <c r="B478" t="s">
        <v>31</v>
      </c>
      <c r="C478" t="s">
        <v>287</v>
      </c>
      <c r="D478" s="44">
        <v>-9000</v>
      </c>
      <c r="E478" t="s">
        <v>16</v>
      </c>
      <c r="F478" t="s">
        <v>258</v>
      </c>
      <c r="G478" t="s">
        <v>259</v>
      </c>
      <c r="H478" t="s">
        <v>260</v>
      </c>
      <c r="I478" t="s">
        <v>20</v>
      </c>
      <c r="K478" t="s">
        <v>30</v>
      </c>
      <c r="L478" t="s">
        <v>30</v>
      </c>
      <c r="M478" t="s">
        <v>22</v>
      </c>
    </row>
    <row r="479" spans="1:13" x14ac:dyDescent="0.35">
      <c r="A479" s="53">
        <v>2026</v>
      </c>
      <c r="B479" s="53" t="s">
        <v>31</v>
      </c>
      <c r="C479" s="53" t="s">
        <v>288</v>
      </c>
      <c r="D479" s="62">
        <v>-1500</v>
      </c>
      <c r="E479" s="53" t="s">
        <v>16</v>
      </c>
      <c r="F479" s="53" t="s">
        <v>258</v>
      </c>
      <c r="G479" s="53" t="s">
        <v>259</v>
      </c>
      <c r="H479" s="53" t="s">
        <v>260</v>
      </c>
      <c r="I479" s="53" t="s">
        <v>20</v>
      </c>
      <c r="J479" s="53"/>
      <c r="K479" t="s">
        <v>30</v>
      </c>
      <c r="L479" t="s">
        <v>30</v>
      </c>
      <c r="M479" t="s">
        <v>22</v>
      </c>
    </row>
    <row r="480" spans="1:13" hidden="1" x14ac:dyDescent="0.35">
      <c r="A480">
        <v>2025</v>
      </c>
      <c r="B480" t="s">
        <v>25</v>
      </c>
      <c r="C480" t="s">
        <v>289</v>
      </c>
      <c r="D480" s="44">
        <v>-71700</v>
      </c>
      <c r="E480" t="s">
        <v>16</v>
      </c>
      <c r="F480" t="s">
        <v>277</v>
      </c>
      <c r="G480" t="s">
        <v>290</v>
      </c>
      <c r="H480" t="s">
        <v>260</v>
      </c>
    </row>
    <row r="481" spans="1:13" hidden="1" x14ac:dyDescent="0.35">
      <c r="A481">
        <v>2025</v>
      </c>
      <c r="B481" t="s">
        <v>23</v>
      </c>
      <c r="C481" t="s">
        <v>291</v>
      </c>
      <c r="D481" s="44">
        <v>59750</v>
      </c>
      <c r="E481" t="s">
        <v>42</v>
      </c>
      <c r="F481" t="s">
        <v>277</v>
      </c>
      <c r="G481" t="s">
        <v>290</v>
      </c>
      <c r="H481" t="s">
        <v>267</v>
      </c>
    </row>
    <row r="482" spans="1:13" x14ac:dyDescent="0.35">
      <c r="A482">
        <v>2026</v>
      </c>
      <c r="B482" t="s">
        <v>31</v>
      </c>
      <c r="C482" t="s">
        <v>292</v>
      </c>
      <c r="D482" s="44">
        <v>-250</v>
      </c>
      <c r="E482" t="s">
        <v>16</v>
      </c>
      <c r="F482" t="s">
        <v>258</v>
      </c>
      <c r="G482" t="s">
        <v>259</v>
      </c>
      <c r="H482" t="s">
        <v>260</v>
      </c>
      <c r="I482" t="s">
        <v>20</v>
      </c>
      <c r="K482" t="s">
        <v>30</v>
      </c>
      <c r="L482" t="s">
        <v>30</v>
      </c>
      <c r="M482" t="s">
        <v>22</v>
      </c>
    </row>
    <row r="483" spans="1:13" x14ac:dyDescent="0.35">
      <c r="A483" s="53">
        <v>2026</v>
      </c>
      <c r="B483" s="53" t="s">
        <v>31</v>
      </c>
      <c r="C483" s="53" t="s">
        <v>270</v>
      </c>
      <c r="D483" s="62">
        <v>250</v>
      </c>
      <c r="E483" s="53" t="s">
        <v>42</v>
      </c>
      <c r="F483" s="53" t="s">
        <v>258</v>
      </c>
      <c r="G483" s="53" t="s">
        <v>259</v>
      </c>
      <c r="H483" s="53" t="s">
        <v>260</v>
      </c>
      <c r="I483" s="53" t="s">
        <v>20</v>
      </c>
      <c r="J483" s="53"/>
      <c r="K483" t="s">
        <v>30</v>
      </c>
      <c r="L483" t="s">
        <v>30</v>
      </c>
      <c r="M483" t="s">
        <v>22</v>
      </c>
    </row>
    <row r="484" spans="1:13" x14ac:dyDescent="0.35">
      <c r="A484">
        <v>2026</v>
      </c>
      <c r="B484" t="s">
        <v>31</v>
      </c>
      <c r="C484" t="s">
        <v>293</v>
      </c>
      <c r="D484" s="44">
        <v>-1500</v>
      </c>
      <c r="E484" t="s">
        <v>16</v>
      </c>
      <c r="F484" t="s">
        <v>258</v>
      </c>
      <c r="G484" t="s">
        <v>259</v>
      </c>
      <c r="H484" t="s">
        <v>260</v>
      </c>
      <c r="I484" t="s">
        <v>20</v>
      </c>
      <c r="J484" s="65"/>
      <c r="K484" t="s">
        <v>30</v>
      </c>
      <c r="L484" t="s">
        <v>30</v>
      </c>
      <c r="M484" t="s">
        <v>22</v>
      </c>
    </row>
    <row r="485" spans="1:13" x14ac:dyDescent="0.35">
      <c r="A485" s="53">
        <v>2026</v>
      </c>
      <c r="B485" s="53" t="s">
        <v>31</v>
      </c>
      <c r="C485" s="53" t="s">
        <v>293</v>
      </c>
      <c r="D485" s="62">
        <v>3500</v>
      </c>
      <c r="E485" s="53" t="s">
        <v>42</v>
      </c>
      <c r="F485" s="53" t="s">
        <v>258</v>
      </c>
      <c r="G485" s="53" t="s">
        <v>259</v>
      </c>
      <c r="H485" s="53" t="s">
        <v>260</v>
      </c>
      <c r="I485" s="53" t="s">
        <v>20</v>
      </c>
      <c r="J485" s="53"/>
      <c r="K485" t="s">
        <v>30</v>
      </c>
      <c r="L485" t="s">
        <v>30</v>
      </c>
      <c r="M485" t="s">
        <v>22</v>
      </c>
    </row>
    <row r="486" spans="1:13" x14ac:dyDescent="0.35">
      <c r="A486">
        <v>2026</v>
      </c>
      <c r="B486" t="s">
        <v>31</v>
      </c>
      <c r="C486" t="s">
        <v>294</v>
      </c>
      <c r="D486" s="44">
        <v>250</v>
      </c>
      <c r="E486" t="s">
        <v>42</v>
      </c>
      <c r="F486" t="s">
        <v>258</v>
      </c>
      <c r="G486" t="s">
        <v>259</v>
      </c>
      <c r="H486" t="s">
        <v>260</v>
      </c>
      <c r="I486" t="s">
        <v>20</v>
      </c>
      <c r="K486" t="s">
        <v>30</v>
      </c>
      <c r="L486" t="s">
        <v>30</v>
      </c>
      <c r="M486" t="s">
        <v>22</v>
      </c>
    </row>
    <row r="487" spans="1:13" x14ac:dyDescent="0.35">
      <c r="A487" s="53">
        <v>2026</v>
      </c>
      <c r="B487" s="53" t="s">
        <v>31</v>
      </c>
      <c r="C487" s="53" t="s">
        <v>295</v>
      </c>
      <c r="D487" s="62">
        <v>-1000</v>
      </c>
      <c r="E487" s="53" t="s">
        <v>16</v>
      </c>
      <c r="F487" s="53" t="s">
        <v>258</v>
      </c>
      <c r="G487" s="53" t="s">
        <v>259</v>
      </c>
      <c r="H487" s="53" t="s">
        <v>260</v>
      </c>
      <c r="I487" s="53" t="s">
        <v>20</v>
      </c>
      <c r="J487" s="53"/>
      <c r="K487" t="s">
        <v>30</v>
      </c>
      <c r="L487" t="s">
        <v>30</v>
      </c>
      <c r="M487" t="s">
        <v>22</v>
      </c>
    </row>
    <row r="488" spans="1:13" x14ac:dyDescent="0.35">
      <c r="A488">
        <v>2026</v>
      </c>
      <c r="B488" t="s">
        <v>31</v>
      </c>
      <c r="C488" t="s">
        <v>296</v>
      </c>
      <c r="D488" s="44">
        <v>-250</v>
      </c>
      <c r="E488" t="s">
        <v>16</v>
      </c>
      <c r="F488" t="s">
        <v>258</v>
      </c>
      <c r="G488" t="s">
        <v>259</v>
      </c>
      <c r="H488" t="s">
        <v>260</v>
      </c>
      <c r="I488" t="s">
        <v>20</v>
      </c>
      <c r="K488" t="s">
        <v>30</v>
      </c>
      <c r="L488" t="s">
        <v>30</v>
      </c>
      <c r="M488" t="s">
        <v>22</v>
      </c>
    </row>
    <row r="489" spans="1:13" hidden="1" x14ac:dyDescent="0.35">
      <c r="A489">
        <v>2025</v>
      </c>
      <c r="B489" t="s">
        <v>31</v>
      </c>
      <c r="C489" t="s">
        <v>297</v>
      </c>
      <c r="D489" s="44">
        <v>800</v>
      </c>
      <c r="E489" t="s">
        <v>42</v>
      </c>
      <c r="F489" t="s">
        <v>277</v>
      </c>
      <c r="G489" t="s">
        <v>298</v>
      </c>
      <c r="H489" t="s">
        <v>57</v>
      </c>
    </row>
    <row r="490" spans="1:13" hidden="1" x14ac:dyDescent="0.35">
      <c r="A490">
        <v>2025</v>
      </c>
      <c r="B490" t="s">
        <v>31</v>
      </c>
      <c r="C490" t="s">
        <v>299</v>
      </c>
      <c r="D490" s="44">
        <v>0</v>
      </c>
      <c r="E490" t="s">
        <v>42</v>
      </c>
      <c r="F490" t="s">
        <v>277</v>
      </c>
      <c r="G490" t="s">
        <v>298</v>
      </c>
      <c r="H490" t="s">
        <v>57</v>
      </c>
    </row>
    <row r="491" spans="1:13" hidden="1" x14ac:dyDescent="0.35">
      <c r="A491">
        <v>2025</v>
      </c>
      <c r="B491" t="s">
        <v>31</v>
      </c>
      <c r="C491" t="s">
        <v>300</v>
      </c>
      <c r="D491" s="44">
        <v>4900</v>
      </c>
      <c r="E491" t="s">
        <v>42</v>
      </c>
      <c r="F491" t="s">
        <v>277</v>
      </c>
      <c r="G491" t="s">
        <v>298</v>
      </c>
      <c r="H491" t="s">
        <v>29</v>
      </c>
    </row>
    <row r="492" spans="1:13" hidden="1" x14ac:dyDescent="0.35">
      <c r="A492">
        <v>2025</v>
      </c>
      <c r="B492" t="s">
        <v>31</v>
      </c>
      <c r="C492" t="s">
        <v>301</v>
      </c>
      <c r="D492" s="44">
        <v>-4900</v>
      </c>
      <c r="E492" t="s">
        <v>16</v>
      </c>
      <c r="F492" t="s">
        <v>277</v>
      </c>
      <c r="G492" t="s">
        <v>298</v>
      </c>
      <c r="H492" t="s">
        <v>49</v>
      </c>
    </row>
    <row r="493" spans="1:13" hidden="1" x14ac:dyDescent="0.35">
      <c r="A493">
        <v>2025</v>
      </c>
      <c r="B493" t="s">
        <v>31</v>
      </c>
      <c r="C493" t="s">
        <v>297</v>
      </c>
      <c r="D493" s="44">
        <v>-800</v>
      </c>
      <c r="E493" t="s">
        <v>16</v>
      </c>
      <c r="F493" t="s">
        <v>277</v>
      </c>
      <c r="G493" t="s">
        <v>298</v>
      </c>
      <c r="H493" t="s">
        <v>49</v>
      </c>
    </row>
    <row r="494" spans="1:13" hidden="1" x14ac:dyDescent="0.35">
      <c r="A494">
        <v>2025</v>
      </c>
      <c r="B494" t="s">
        <v>31</v>
      </c>
      <c r="C494" t="s">
        <v>299</v>
      </c>
      <c r="D494" s="44">
        <v>0</v>
      </c>
      <c r="E494" t="s">
        <v>16</v>
      </c>
      <c r="F494" t="s">
        <v>277</v>
      </c>
      <c r="G494" t="s">
        <v>298</v>
      </c>
      <c r="H494" t="s">
        <v>49</v>
      </c>
    </row>
    <row r="495" spans="1:13" x14ac:dyDescent="0.35">
      <c r="A495" s="53">
        <v>2026</v>
      </c>
      <c r="B495" s="53" t="s">
        <v>31</v>
      </c>
      <c r="C495" s="53" t="s">
        <v>276</v>
      </c>
      <c r="D495" s="62">
        <v>-1250</v>
      </c>
      <c r="E495" s="53" t="s">
        <v>16</v>
      </c>
      <c r="F495" s="53" t="s">
        <v>277</v>
      </c>
      <c r="G495" s="53" t="s">
        <v>278</v>
      </c>
      <c r="H495" s="53" t="s">
        <v>29</v>
      </c>
      <c r="I495" s="53" t="s">
        <v>20</v>
      </c>
      <c r="J495" s="65"/>
      <c r="K495" t="s">
        <v>30</v>
      </c>
      <c r="L495" t="s">
        <v>30</v>
      </c>
      <c r="M495" t="s">
        <v>22</v>
      </c>
    </row>
    <row r="496" spans="1:13" x14ac:dyDescent="0.35">
      <c r="A496">
        <v>2026</v>
      </c>
      <c r="B496" t="s">
        <v>31</v>
      </c>
      <c r="C496" s="70" t="s">
        <v>279</v>
      </c>
      <c r="D496" s="44">
        <v>-3630</v>
      </c>
      <c r="E496" t="s">
        <v>16</v>
      </c>
      <c r="F496" t="s">
        <v>277</v>
      </c>
      <c r="G496" t="s">
        <v>278</v>
      </c>
      <c r="H496" t="s">
        <v>260</v>
      </c>
      <c r="I496" t="s">
        <v>20</v>
      </c>
      <c r="K496" t="s">
        <v>30</v>
      </c>
      <c r="L496" t="s">
        <v>30</v>
      </c>
      <c r="M496" t="s">
        <v>22</v>
      </c>
    </row>
    <row r="497" spans="1:13" ht="31" x14ac:dyDescent="0.35">
      <c r="A497" s="53">
        <v>2026</v>
      </c>
      <c r="B497" s="53" t="s">
        <v>31</v>
      </c>
      <c r="C497" s="64" t="s">
        <v>302</v>
      </c>
      <c r="D497" s="62">
        <v>0</v>
      </c>
      <c r="E497" s="53" t="s">
        <v>16</v>
      </c>
      <c r="F497" s="53" t="s">
        <v>277</v>
      </c>
      <c r="G497" s="53" t="s">
        <v>278</v>
      </c>
      <c r="H497" s="53" t="s">
        <v>29</v>
      </c>
      <c r="I497" s="53" t="s">
        <v>20</v>
      </c>
      <c r="J497" s="81"/>
      <c r="K497" t="s">
        <v>254</v>
      </c>
      <c r="L497" t="s">
        <v>35</v>
      </c>
      <c r="M497" t="s">
        <v>36</v>
      </c>
    </row>
    <row r="498" spans="1:13" x14ac:dyDescent="0.35">
      <c r="A498">
        <v>2026</v>
      </c>
      <c r="B498" t="s">
        <v>31</v>
      </c>
      <c r="C498" t="s">
        <v>303</v>
      </c>
      <c r="D498" s="44">
        <v>-2500</v>
      </c>
      <c r="E498" t="s">
        <v>16</v>
      </c>
      <c r="F498" t="s">
        <v>277</v>
      </c>
      <c r="G498" t="s">
        <v>278</v>
      </c>
      <c r="H498" t="s">
        <v>29</v>
      </c>
      <c r="I498" t="s">
        <v>20</v>
      </c>
      <c r="K498" t="s">
        <v>30</v>
      </c>
      <c r="L498" t="s">
        <v>30</v>
      </c>
      <c r="M498" t="s">
        <v>22</v>
      </c>
    </row>
    <row r="499" spans="1:13" x14ac:dyDescent="0.35">
      <c r="A499" s="53">
        <v>2026</v>
      </c>
      <c r="B499" s="53" t="s">
        <v>31</v>
      </c>
      <c r="C499" s="53" t="s">
        <v>304</v>
      </c>
      <c r="D499" s="62">
        <v>-350</v>
      </c>
      <c r="E499" s="53" t="s">
        <v>16</v>
      </c>
      <c r="F499" s="53" t="s">
        <v>277</v>
      </c>
      <c r="G499" s="53" t="s">
        <v>278</v>
      </c>
      <c r="H499" s="53" t="s">
        <v>29</v>
      </c>
      <c r="I499" s="53" t="s">
        <v>20</v>
      </c>
      <c r="J499" s="53"/>
      <c r="K499" t="s">
        <v>30</v>
      </c>
      <c r="L499" t="s">
        <v>30</v>
      </c>
      <c r="M499" t="s">
        <v>22</v>
      </c>
    </row>
    <row r="500" spans="1:13" x14ac:dyDescent="0.35">
      <c r="A500" s="53">
        <v>2026</v>
      </c>
      <c r="B500" s="53" t="s">
        <v>31</v>
      </c>
      <c r="C500" s="53" t="s">
        <v>284</v>
      </c>
      <c r="D500" s="62">
        <v>3000</v>
      </c>
      <c r="E500" s="53" t="s">
        <v>42</v>
      </c>
      <c r="F500" s="53" t="s">
        <v>277</v>
      </c>
      <c r="G500" s="53" t="s">
        <v>285</v>
      </c>
      <c r="H500" s="53" t="s">
        <v>57</v>
      </c>
      <c r="I500" s="53" t="s">
        <v>80</v>
      </c>
      <c r="J500" s="64"/>
      <c r="K500" t="s">
        <v>21</v>
      </c>
      <c r="L500" t="s">
        <v>21</v>
      </c>
      <c r="M500" t="s">
        <v>22</v>
      </c>
    </row>
    <row r="501" spans="1:13" x14ac:dyDescent="0.35">
      <c r="A501">
        <v>2026</v>
      </c>
      <c r="B501" t="s">
        <v>31</v>
      </c>
      <c r="C501" t="s">
        <v>284</v>
      </c>
      <c r="D501" s="44">
        <v>-2500</v>
      </c>
      <c r="E501" t="s">
        <v>16</v>
      </c>
      <c r="F501" t="s">
        <v>277</v>
      </c>
      <c r="G501" t="s">
        <v>285</v>
      </c>
      <c r="H501" t="s">
        <v>29</v>
      </c>
      <c r="I501" t="s">
        <v>80</v>
      </c>
      <c r="K501" t="s">
        <v>30</v>
      </c>
      <c r="L501" t="s">
        <v>30</v>
      </c>
      <c r="M501" t="s">
        <v>22</v>
      </c>
    </row>
    <row r="502" spans="1:13" x14ac:dyDescent="0.35">
      <c r="A502">
        <v>2026</v>
      </c>
      <c r="B502" t="s">
        <v>25</v>
      </c>
      <c r="C502" t="s">
        <v>305</v>
      </c>
      <c r="D502" s="100">
        <f>-11950*1.03+0.5</f>
        <v>-12308</v>
      </c>
      <c r="E502" t="s">
        <v>16</v>
      </c>
      <c r="F502" t="s">
        <v>277</v>
      </c>
      <c r="G502" t="s">
        <v>290</v>
      </c>
      <c r="H502" t="s">
        <v>260</v>
      </c>
      <c r="I502" t="s">
        <v>20</v>
      </c>
      <c r="K502" t="s">
        <v>30</v>
      </c>
      <c r="L502" t="s">
        <v>30</v>
      </c>
      <c r="M502" t="s">
        <v>22</v>
      </c>
    </row>
    <row r="503" spans="1:13" x14ac:dyDescent="0.35">
      <c r="A503" s="53">
        <v>2026</v>
      </c>
      <c r="B503" s="53" t="s">
        <v>25</v>
      </c>
      <c r="C503" s="53" t="s">
        <v>305</v>
      </c>
      <c r="D503" s="100">
        <v>-59750</v>
      </c>
      <c r="E503" s="53" t="s">
        <v>16</v>
      </c>
      <c r="F503" s="53" t="s">
        <v>277</v>
      </c>
      <c r="G503" s="53" t="s">
        <v>290</v>
      </c>
      <c r="H503" s="53" t="s">
        <v>260</v>
      </c>
      <c r="I503" s="53" t="s">
        <v>20</v>
      </c>
      <c r="J503" s="53"/>
      <c r="K503" t="s">
        <v>30</v>
      </c>
      <c r="L503" t="s">
        <v>30</v>
      </c>
      <c r="M503" t="s">
        <v>22</v>
      </c>
    </row>
    <row r="504" spans="1:13" x14ac:dyDescent="0.35">
      <c r="A504">
        <v>2026</v>
      </c>
      <c r="B504" t="s">
        <v>23</v>
      </c>
      <c r="C504" t="s">
        <v>305</v>
      </c>
      <c r="D504" s="100">
        <v>59750</v>
      </c>
      <c r="E504" t="s">
        <v>42</v>
      </c>
      <c r="F504" t="s">
        <v>277</v>
      </c>
      <c r="G504" t="s">
        <v>290</v>
      </c>
      <c r="H504" t="s">
        <v>267</v>
      </c>
      <c r="I504" t="s">
        <v>20</v>
      </c>
      <c r="K504" t="s">
        <v>30</v>
      </c>
      <c r="L504" t="s">
        <v>30</v>
      </c>
      <c r="M504" t="s">
        <v>22</v>
      </c>
    </row>
    <row r="505" spans="1:13" x14ac:dyDescent="0.35">
      <c r="A505" s="53">
        <v>2026</v>
      </c>
      <c r="B505" s="53" t="s">
        <v>31</v>
      </c>
      <c r="C505" s="53" t="s">
        <v>301</v>
      </c>
      <c r="D505" s="62">
        <v>-4900</v>
      </c>
      <c r="E505" s="53" t="s">
        <v>16</v>
      </c>
      <c r="F505" s="53" t="s">
        <v>277</v>
      </c>
      <c r="G505" s="53" t="s">
        <v>298</v>
      </c>
      <c r="H505" s="53" t="s">
        <v>49</v>
      </c>
      <c r="I505" s="53" t="s">
        <v>20</v>
      </c>
      <c r="J505" s="53"/>
      <c r="K505" t="s">
        <v>30</v>
      </c>
      <c r="L505" t="s">
        <v>30</v>
      </c>
      <c r="M505" t="s">
        <v>22</v>
      </c>
    </row>
    <row r="506" spans="1:13" x14ac:dyDescent="0.35">
      <c r="A506">
        <v>2026</v>
      </c>
      <c r="B506" t="s">
        <v>31</v>
      </c>
      <c r="C506" t="s">
        <v>306</v>
      </c>
      <c r="D506" s="44">
        <v>-800</v>
      </c>
      <c r="E506" t="s">
        <v>16</v>
      </c>
      <c r="F506" t="s">
        <v>277</v>
      </c>
      <c r="G506" t="s">
        <v>298</v>
      </c>
      <c r="H506" t="s">
        <v>49</v>
      </c>
      <c r="I506" t="s">
        <v>20</v>
      </c>
      <c r="K506" t="s">
        <v>30</v>
      </c>
      <c r="L506" t="s">
        <v>30</v>
      </c>
      <c r="M506" t="s">
        <v>22</v>
      </c>
    </row>
    <row r="507" spans="1:13" x14ac:dyDescent="0.35">
      <c r="A507" s="53">
        <v>2026</v>
      </c>
      <c r="B507" s="53" t="s">
        <v>31</v>
      </c>
      <c r="C507" s="53" t="s">
        <v>306</v>
      </c>
      <c r="D507" s="62">
        <v>800</v>
      </c>
      <c r="E507" s="53" t="s">
        <v>42</v>
      </c>
      <c r="F507" s="53" t="s">
        <v>277</v>
      </c>
      <c r="G507" s="53" t="s">
        <v>298</v>
      </c>
      <c r="H507" s="53" t="s">
        <v>57</v>
      </c>
      <c r="I507" s="53" t="s">
        <v>20</v>
      </c>
      <c r="J507" s="53"/>
      <c r="K507" t="s">
        <v>30</v>
      </c>
      <c r="L507" t="s">
        <v>30</v>
      </c>
      <c r="M507" t="s">
        <v>22</v>
      </c>
    </row>
    <row r="508" spans="1:13" x14ac:dyDescent="0.35">
      <c r="A508" s="53">
        <v>2026</v>
      </c>
      <c r="B508" s="53" t="s">
        <v>31</v>
      </c>
      <c r="C508" s="53" t="s">
        <v>307</v>
      </c>
      <c r="D508" s="62">
        <v>-3000</v>
      </c>
      <c r="E508" s="53" t="s">
        <v>16</v>
      </c>
      <c r="F508" s="53" t="s">
        <v>277</v>
      </c>
      <c r="G508" s="53" t="s">
        <v>298</v>
      </c>
      <c r="H508" s="53" t="s">
        <v>49</v>
      </c>
      <c r="I508" s="53" t="s">
        <v>20</v>
      </c>
      <c r="J508" s="53"/>
      <c r="K508" t="s">
        <v>30</v>
      </c>
      <c r="L508" t="s">
        <v>30</v>
      </c>
      <c r="M508" t="s">
        <v>22</v>
      </c>
    </row>
    <row r="509" spans="1:13" hidden="1" x14ac:dyDescent="0.35">
      <c r="A509">
        <v>2025</v>
      </c>
      <c r="B509" t="s">
        <v>31</v>
      </c>
      <c r="C509" t="s">
        <v>308</v>
      </c>
      <c r="D509" s="44">
        <v>1250</v>
      </c>
      <c r="E509" t="s">
        <v>42</v>
      </c>
      <c r="F509" t="s">
        <v>309</v>
      </c>
      <c r="G509" t="s">
        <v>310</v>
      </c>
      <c r="H509" t="s">
        <v>29</v>
      </c>
    </row>
    <row r="510" spans="1:13" hidden="1" x14ac:dyDescent="0.35">
      <c r="A510">
        <v>2025</v>
      </c>
      <c r="B510" t="s">
        <v>31</v>
      </c>
      <c r="C510" t="s">
        <v>311</v>
      </c>
      <c r="D510" s="44">
        <v>1250</v>
      </c>
      <c r="E510" t="s">
        <v>42</v>
      </c>
      <c r="F510" t="s">
        <v>309</v>
      </c>
      <c r="G510" t="s">
        <v>310</v>
      </c>
      <c r="H510" t="s">
        <v>29</v>
      </c>
    </row>
    <row r="511" spans="1:13" hidden="1" x14ac:dyDescent="0.35">
      <c r="A511">
        <v>2025</v>
      </c>
      <c r="B511" t="s">
        <v>31</v>
      </c>
      <c r="C511" t="s">
        <v>312</v>
      </c>
      <c r="D511" s="44">
        <v>27500</v>
      </c>
      <c r="E511" t="s">
        <v>42</v>
      </c>
      <c r="F511" t="s">
        <v>309</v>
      </c>
      <c r="G511" t="s">
        <v>310</v>
      </c>
      <c r="H511" t="s">
        <v>57</v>
      </c>
    </row>
    <row r="512" spans="1:13" hidden="1" x14ac:dyDescent="0.35">
      <c r="A512">
        <v>2025</v>
      </c>
      <c r="B512" t="s">
        <v>31</v>
      </c>
      <c r="C512" t="s">
        <v>313</v>
      </c>
      <c r="D512" s="44">
        <v>2500</v>
      </c>
      <c r="E512" t="s">
        <v>42</v>
      </c>
      <c r="F512" t="s">
        <v>309</v>
      </c>
      <c r="G512" t="s">
        <v>310</v>
      </c>
      <c r="H512" t="s">
        <v>87</v>
      </c>
    </row>
    <row r="513" spans="1:13" hidden="1" x14ac:dyDescent="0.35">
      <c r="A513">
        <v>2025</v>
      </c>
      <c r="B513" t="s">
        <v>31</v>
      </c>
      <c r="C513" t="s">
        <v>314</v>
      </c>
      <c r="D513" s="44">
        <v>4000</v>
      </c>
      <c r="E513" t="s">
        <v>42</v>
      </c>
      <c r="F513" t="s">
        <v>309</v>
      </c>
      <c r="G513" t="s">
        <v>310</v>
      </c>
      <c r="H513" t="s">
        <v>87</v>
      </c>
    </row>
    <row r="514" spans="1:13" hidden="1" x14ac:dyDescent="0.35">
      <c r="A514">
        <v>2025</v>
      </c>
      <c r="B514" t="s">
        <v>31</v>
      </c>
      <c r="C514" t="s">
        <v>315</v>
      </c>
      <c r="D514" s="44">
        <v>13750</v>
      </c>
      <c r="E514" t="s">
        <v>42</v>
      </c>
      <c r="F514" t="s">
        <v>309</v>
      </c>
      <c r="G514" t="s">
        <v>310</v>
      </c>
      <c r="H514" t="s">
        <v>57</v>
      </c>
    </row>
    <row r="515" spans="1:13" hidden="1" x14ac:dyDescent="0.35">
      <c r="A515">
        <v>2025</v>
      </c>
      <c r="B515" t="s">
        <v>31</v>
      </c>
      <c r="C515" t="s">
        <v>316</v>
      </c>
      <c r="D515" s="44">
        <v>3780</v>
      </c>
      <c r="E515" t="s">
        <v>42</v>
      </c>
      <c r="F515" t="s">
        <v>309</v>
      </c>
      <c r="G515" t="s">
        <v>310</v>
      </c>
      <c r="H515" t="s">
        <v>57</v>
      </c>
    </row>
    <row r="516" spans="1:13" hidden="1" x14ac:dyDescent="0.35">
      <c r="A516">
        <v>2025</v>
      </c>
      <c r="B516" t="s">
        <v>31</v>
      </c>
      <c r="C516" t="s">
        <v>317</v>
      </c>
      <c r="D516" s="44">
        <v>8640</v>
      </c>
      <c r="E516" t="s">
        <v>42</v>
      </c>
      <c r="F516" t="s">
        <v>309</v>
      </c>
      <c r="G516" t="s">
        <v>310</v>
      </c>
      <c r="H516" t="s">
        <v>57</v>
      </c>
    </row>
    <row r="517" spans="1:13" hidden="1" x14ac:dyDescent="0.35">
      <c r="A517">
        <v>2025</v>
      </c>
      <c r="B517" t="s">
        <v>31</v>
      </c>
      <c r="C517" t="s">
        <v>318</v>
      </c>
      <c r="D517" s="44">
        <v>26400</v>
      </c>
      <c r="E517" t="s">
        <v>42</v>
      </c>
      <c r="F517" t="s">
        <v>309</v>
      </c>
      <c r="G517" t="s">
        <v>310</v>
      </c>
      <c r="H517" t="s">
        <v>63</v>
      </c>
    </row>
    <row r="518" spans="1:13" hidden="1" x14ac:dyDescent="0.35">
      <c r="A518">
        <v>2025</v>
      </c>
      <c r="B518" t="s">
        <v>31</v>
      </c>
      <c r="C518" t="s">
        <v>319</v>
      </c>
      <c r="D518" s="44">
        <v>-12000</v>
      </c>
      <c r="E518" t="s">
        <v>16</v>
      </c>
      <c r="F518" t="s">
        <v>309</v>
      </c>
      <c r="G518" t="s">
        <v>310</v>
      </c>
      <c r="H518" t="s">
        <v>29</v>
      </c>
    </row>
    <row r="519" spans="1:13" hidden="1" x14ac:dyDescent="0.35">
      <c r="A519">
        <v>2025</v>
      </c>
      <c r="B519" t="s">
        <v>31</v>
      </c>
      <c r="C519" t="s">
        <v>320</v>
      </c>
      <c r="D519" s="44">
        <v>-30800</v>
      </c>
      <c r="E519" t="s">
        <v>16</v>
      </c>
      <c r="F519" t="s">
        <v>309</v>
      </c>
      <c r="G519" t="s">
        <v>310</v>
      </c>
      <c r="H519" t="s">
        <v>29</v>
      </c>
    </row>
    <row r="520" spans="1:13" hidden="1" x14ac:dyDescent="0.35">
      <c r="A520">
        <v>2025</v>
      </c>
      <c r="B520" t="s">
        <v>31</v>
      </c>
      <c r="C520" t="s">
        <v>321</v>
      </c>
      <c r="D520" s="44">
        <v>-7582</v>
      </c>
      <c r="E520" t="s">
        <v>16</v>
      </c>
      <c r="F520" t="s">
        <v>309</v>
      </c>
      <c r="G520" t="s">
        <v>310</v>
      </c>
      <c r="H520" t="s">
        <v>29</v>
      </c>
    </row>
    <row r="521" spans="1:13" hidden="1" x14ac:dyDescent="0.35">
      <c r="A521">
        <v>2025</v>
      </c>
      <c r="B521" t="s">
        <v>31</v>
      </c>
      <c r="C521" t="s">
        <v>322</v>
      </c>
      <c r="D521" s="44">
        <v>-13306</v>
      </c>
      <c r="E521" t="s">
        <v>16</v>
      </c>
      <c r="F521" t="s">
        <v>309</v>
      </c>
      <c r="G521" t="s">
        <v>310</v>
      </c>
      <c r="H521" t="s">
        <v>49</v>
      </c>
    </row>
    <row r="522" spans="1:13" hidden="1" x14ac:dyDescent="0.35">
      <c r="A522">
        <v>2025</v>
      </c>
      <c r="B522" t="s">
        <v>31</v>
      </c>
      <c r="C522" t="s">
        <v>323</v>
      </c>
      <c r="D522" s="44">
        <v>-3744</v>
      </c>
      <c r="E522" t="s">
        <v>16</v>
      </c>
      <c r="F522" t="s">
        <v>309</v>
      </c>
      <c r="G522" t="s">
        <v>310</v>
      </c>
      <c r="H522" t="s">
        <v>29</v>
      </c>
    </row>
    <row r="523" spans="1:13" hidden="1" x14ac:dyDescent="0.35">
      <c r="A523">
        <v>2025</v>
      </c>
      <c r="B523" t="s">
        <v>31</v>
      </c>
      <c r="C523" t="s">
        <v>324</v>
      </c>
      <c r="D523" s="44">
        <v>-7500</v>
      </c>
      <c r="E523" t="s">
        <v>16</v>
      </c>
      <c r="F523" t="s">
        <v>309</v>
      </c>
      <c r="G523" t="s">
        <v>310</v>
      </c>
      <c r="H523" t="s">
        <v>29</v>
      </c>
    </row>
    <row r="524" spans="1:13" hidden="1" x14ac:dyDescent="0.35">
      <c r="A524">
        <v>2025</v>
      </c>
      <c r="B524" t="s">
        <v>31</v>
      </c>
      <c r="C524" t="s">
        <v>318</v>
      </c>
      <c r="D524" s="44">
        <v>-26400</v>
      </c>
      <c r="E524" t="s">
        <v>16</v>
      </c>
      <c r="F524" t="s">
        <v>309</v>
      </c>
      <c r="G524" t="s">
        <v>310</v>
      </c>
      <c r="H524" t="s">
        <v>29</v>
      </c>
    </row>
    <row r="525" spans="1:13" hidden="1" x14ac:dyDescent="0.35">
      <c r="A525">
        <v>2025</v>
      </c>
      <c r="B525" t="s">
        <v>31</v>
      </c>
      <c r="C525" t="s">
        <v>325</v>
      </c>
      <c r="D525" s="44">
        <v>-1320</v>
      </c>
      <c r="E525" t="s">
        <v>16</v>
      </c>
      <c r="F525" t="s">
        <v>309</v>
      </c>
      <c r="G525" t="s">
        <v>310</v>
      </c>
      <c r="H525" t="s">
        <v>29</v>
      </c>
    </row>
    <row r="526" spans="1:13" x14ac:dyDescent="0.35">
      <c r="A526">
        <v>2026</v>
      </c>
      <c r="B526" t="s">
        <v>31</v>
      </c>
      <c r="C526" t="s">
        <v>307</v>
      </c>
      <c r="D526" s="44">
        <v>3000</v>
      </c>
      <c r="E526" t="s">
        <v>42</v>
      </c>
      <c r="F526" t="s">
        <v>277</v>
      </c>
      <c r="G526" t="s">
        <v>298</v>
      </c>
      <c r="H526" t="s">
        <v>87</v>
      </c>
      <c r="I526" t="s">
        <v>20</v>
      </c>
      <c r="K526" t="s">
        <v>30</v>
      </c>
      <c r="L526" t="s">
        <v>30</v>
      </c>
      <c r="M526" t="s">
        <v>22</v>
      </c>
    </row>
    <row r="527" spans="1:13" x14ac:dyDescent="0.35">
      <c r="A527" s="53">
        <v>2026</v>
      </c>
      <c r="B527" s="53" t="s">
        <v>31</v>
      </c>
      <c r="C527" s="53" t="s">
        <v>326</v>
      </c>
      <c r="D527" s="62">
        <v>4900</v>
      </c>
      <c r="E527" s="53" t="s">
        <v>42</v>
      </c>
      <c r="F527" s="53" t="s">
        <v>277</v>
      </c>
      <c r="G527" s="53" t="s">
        <v>298</v>
      </c>
      <c r="H527" s="53" t="s">
        <v>57</v>
      </c>
      <c r="I527" s="53" t="s">
        <v>20</v>
      </c>
      <c r="J527" s="53"/>
      <c r="K527" t="s">
        <v>30</v>
      </c>
      <c r="L527" t="s">
        <v>30</v>
      </c>
      <c r="M527" t="s">
        <v>22</v>
      </c>
    </row>
    <row r="528" spans="1:13" x14ac:dyDescent="0.35">
      <c r="A528">
        <v>2026</v>
      </c>
      <c r="B528" t="s">
        <v>14</v>
      </c>
      <c r="C528" t="s">
        <v>327</v>
      </c>
      <c r="D528" s="44">
        <v>0</v>
      </c>
      <c r="E528" t="s">
        <v>16</v>
      </c>
      <c r="F528" t="s">
        <v>328</v>
      </c>
      <c r="G528" t="s">
        <v>329</v>
      </c>
      <c r="H528" t="s">
        <v>29</v>
      </c>
      <c r="I528" t="s">
        <v>20</v>
      </c>
      <c r="K528" t="s">
        <v>254</v>
      </c>
      <c r="L528" t="s">
        <v>35</v>
      </c>
      <c r="M528" t="s">
        <v>36</v>
      </c>
    </row>
    <row r="529" spans="1:13" x14ac:dyDescent="0.35">
      <c r="A529" s="53">
        <v>2026</v>
      </c>
      <c r="B529" s="53" t="s">
        <v>31</v>
      </c>
      <c r="C529" s="53" t="s">
        <v>330</v>
      </c>
      <c r="D529" s="62">
        <v>0</v>
      </c>
      <c r="E529" s="53" t="s">
        <v>16</v>
      </c>
      <c r="F529" s="53" t="s">
        <v>328</v>
      </c>
      <c r="G529" s="53" t="s">
        <v>329</v>
      </c>
      <c r="H529" s="53" t="s">
        <v>29</v>
      </c>
      <c r="I529" s="53" t="s">
        <v>80</v>
      </c>
      <c r="J529" s="64"/>
      <c r="K529" t="s">
        <v>35</v>
      </c>
      <c r="L529" t="s">
        <v>35</v>
      </c>
      <c r="M529" t="s">
        <v>36</v>
      </c>
    </row>
    <row r="530" spans="1:13" x14ac:dyDescent="0.35">
      <c r="A530">
        <v>2026</v>
      </c>
      <c r="B530" t="s">
        <v>31</v>
      </c>
      <c r="C530" t="s">
        <v>331</v>
      </c>
      <c r="D530" s="44">
        <v>-4000</v>
      </c>
      <c r="E530" t="s">
        <v>16</v>
      </c>
      <c r="F530" t="s">
        <v>328</v>
      </c>
      <c r="G530" t="s">
        <v>329</v>
      </c>
      <c r="H530" t="s">
        <v>29</v>
      </c>
      <c r="I530" t="s">
        <v>80</v>
      </c>
      <c r="K530" t="s">
        <v>30</v>
      </c>
      <c r="L530" t="s">
        <v>30</v>
      </c>
      <c r="M530" t="s">
        <v>22</v>
      </c>
    </row>
    <row r="531" spans="1:13" x14ac:dyDescent="0.35">
      <c r="A531" s="53">
        <v>2026</v>
      </c>
      <c r="B531" s="53" t="s">
        <v>31</v>
      </c>
      <c r="C531" s="53" t="s">
        <v>332</v>
      </c>
      <c r="D531" s="62">
        <v>-540</v>
      </c>
      <c r="E531" s="53" t="s">
        <v>16</v>
      </c>
      <c r="F531" s="53" t="s">
        <v>328</v>
      </c>
      <c r="G531" s="53" t="s">
        <v>333</v>
      </c>
      <c r="H531" s="53" t="s">
        <v>29</v>
      </c>
      <c r="I531" s="53" t="s">
        <v>20</v>
      </c>
      <c r="J531" s="53"/>
      <c r="K531" t="s">
        <v>30</v>
      </c>
      <c r="L531" t="s">
        <v>30</v>
      </c>
      <c r="M531" t="s">
        <v>22</v>
      </c>
    </row>
    <row r="532" spans="1:13" x14ac:dyDescent="0.35">
      <c r="A532">
        <v>2026</v>
      </c>
      <c r="B532" t="s">
        <v>31</v>
      </c>
      <c r="C532" t="s">
        <v>334</v>
      </c>
      <c r="D532" s="44">
        <v>-180</v>
      </c>
      <c r="E532" t="s">
        <v>16</v>
      </c>
      <c r="F532" t="s">
        <v>328</v>
      </c>
      <c r="G532" t="s">
        <v>333</v>
      </c>
      <c r="H532" t="s">
        <v>29</v>
      </c>
      <c r="I532" t="s">
        <v>20</v>
      </c>
      <c r="K532" t="s">
        <v>30</v>
      </c>
      <c r="L532" t="s">
        <v>30</v>
      </c>
      <c r="M532" t="s">
        <v>22</v>
      </c>
    </row>
    <row r="533" spans="1:13" hidden="1" x14ac:dyDescent="0.35">
      <c r="A533">
        <v>2025</v>
      </c>
      <c r="B533" t="s">
        <v>31</v>
      </c>
      <c r="C533" t="s">
        <v>335</v>
      </c>
      <c r="D533" s="44">
        <v>6720</v>
      </c>
      <c r="E533" t="s">
        <v>42</v>
      </c>
      <c r="F533" t="s">
        <v>309</v>
      </c>
      <c r="G533" t="s">
        <v>336</v>
      </c>
      <c r="H533" t="s">
        <v>63</v>
      </c>
    </row>
    <row r="534" spans="1:13" hidden="1" x14ac:dyDescent="0.35">
      <c r="A534">
        <v>2025</v>
      </c>
      <c r="B534" t="s">
        <v>31</v>
      </c>
      <c r="C534" t="s">
        <v>337</v>
      </c>
      <c r="D534" s="44">
        <v>-27000</v>
      </c>
      <c r="E534" t="s">
        <v>16</v>
      </c>
      <c r="F534" t="s">
        <v>309</v>
      </c>
      <c r="G534" t="s">
        <v>336</v>
      </c>
      <c r="H534" t="s">
        <v>29</v>
      </c>
    </row>
    <row r="535" spans="1:13" hidden="1" x14ac:dyDescent="0.35">
      <c r="A535">
        <v>2025</v>
      </c>
      <c r="B535" t="s">
        <v>31</v>
      </c>
      <c r="C535" t="s">
        <v>338</v>
      </c>
      <c r="D535" s="44">
        <v>-22000</v>
      </c>
      <c r="E535" t="s">
        <v>16</v>
      </c>
      <c r="F535" t="s">
        <v>309</v>
      </c>
      <c r="G535" t="s">
        <v>336</v>
      </c>
      <c r="H535" t="s">
        <v>29</v>
      </c>
    </row>
    <row r="536" spans="1:13" hidden="1" x14ac:dyDescent="0.35">
      <c r="A536">
        <v>2025</v>
      </c>
      <c r="B536" t="s">
        <v>31</v>
      </c>
      <c r="C536" t="s">
        <v>339</v>
      </c>
      <c r="D536" s="44">
        <v>-1000</v>
      </c>
      <c r="E536" t="s">
        <v>16</v>
      </c>
      <c r="F536" t="s">
        <v>309</v>
      </c>
      <c r="G536" t="s">
        <v>336</v>
      </c>
      <c r="H536" t="s">
        <v>29</v>
      </c>
    </row>
    <row r="537" spans="1:13" hidden="1" x14ac:dyDescent="0.35">
      <c r="A537">
        <v>2025</v>
      </c>
      <c r="B537" t="s">
        <v>31</v>
      </c>
      <c r="C537" t="s">
        <v>321</v>
      </c>
      <c r="D537" s="44">
        <v>-3249</v>
      </c>
      <c r="E537" t="s">
        <v>16</v>
      </c>
      <c r="F537" t="s">
        <v>309</v>
      </c>
      <c r="G537" t="s">
        <v>336</v>
      </c>
      <c r="H537" t="s">
        <v>29</v>
      </c>
    </row>
    <row r="538" spans="1:13" hidden="1" x14ac:dyDescent="0.35">
      <c r="A538">
        <v>2025</v>
      </c>
      <c r="B538" t="s">
        <v>31</v>
      </c>
      <c r="C538" t="s">
        <v>340</v>
      </c>
      <c r="D538" s="44">
        <v>-5702</v>
      </c>
      <c r="E538" t="s">
        <v>16</v>
      </c>
      <c r="F538" t="s">
        <v>309</v>
      </c>
      <c r="G538" t="s">
        <v>336</v>
      </c>
      <c r="H538" t="s">
        <v>49</v>
      </c>
    </row>
    <row r="539" spans="1:13" hidden="1" x14ac:dyDescent="0.35">
      <c r="A539">
        <v>2025</v>
      </c>
      <c r="B539" t="s">
        <v>31</v>
      </c>
      <c r="C539" t="s">
        <v>341</v>
      </c>
      <c r="D539" s="44">
        <v>-820</v>
      </c>
      <c r="E539" t="s">
        <v>16</v>
      </c>
      <c r="F539" t="s">
        <v>309</v>
      </c>
      <c r="G539" t="s">
        <v>336</v>
      </c>
      <c r="H539" t="s">
        <v>29</v>
      </c>
    </row>
    <row r="540" spans="1:13" hidden="1" x14ac:dyDescent="0.35">
      <c r="A540">
        <v>2025</v>
      </c>
      <c r="B540" t="s">
        <v>31</v>
      </c>
      <c r="C540" t="s">
        <v>324</v>
      </c>
      <c r="D540" s="44">
        <v>-2500</v>
      </c>
      <c r="E540" t="s">
        <v>16</v>
      </c>
      <c r="F540" t="s">
        <v>309</v>
      </c>
      <c r="G540" t="s">
        <v>336</v>
      </c>
      <c r="H540" t="s">
        <v>29</v>
      </c>
    </row>
    <row r="541" spans="1:13" x14ac:dyDescent="0.35">
      <c r="A541" s="53">
        <v>2026</v>
      </c>
      <c r="B541" s="53" t="s">
        <v>31</v>
      </c>
      <c r="C541" s="53" t="s">
        <v>342</v>
      </c>
      <c r="D541" s="62">
        <v>-1000</v>
      </c>
      <c r="E541" s="53" t="s">
        <v>16</v>
      </c>
      <c r="F541" s="53" t="s">
        <v>328</v>
      </c>
      <c r="G541" s="53" t="s">
        <v>333</v>
      </c>
      <c r="H541" s="53" t="s">
        <v>29</v>
      </c>
      <c r="I541" s="53" t="s">
        <v>20</v>
      </c>
      <c r="J541" s="53"/>
      <c r="K541" t="s">
        <v>30</v>
      </c>
      <c r="L541" t="s">
        <v>30</v>
      </c>
      <c r="M541" t="s">
        <v>22</v>
      </c>
    </row>
    <row r="542" spans="1:13" x14ac:dyDescent="0.35">
      <c r="A542">
        <v>2026</v>
      </c>
      <c r="B542" t="s">
        <v>31</v>
      </c>
      <c r="C542" t="s">
        <v>343</v>
      </c>
      <c r="D542" s="44">
        <v>-2500</v>
      </c>
      <c r="E542" t="s">
        <v>16</v>
      </c>
      <c r="F542" t="s">
        <v>328</v>
      </c>
      <c r="G542" t="s">
        <v>333</v>
      </c>
      <c r="H542" t="s">
        <v>29</v>
      </c>
      <c r="I542" t="s">
        <v>20</v>
      </c>
      <c r="K542" t="s">
        <v>30</v>
      </c>
      <c r="L542" t="s">
        <v>30</v>
      </c>
      <c r="M542" t="s">
        <v>22</v>
      </c>
    </row>
    <row r="543" spans="1:13" x14ac:dyDescent="0.35">
      <c r="A543" s="53">
        <v>2026</v>
      </c>
      <c r="B543" s="53" t="s">
        <v>31</v>
      </c>
      <c r="C543" s="53" t="s">
        <v>344</v>
      </c>
      <c r="D543" s="62">
        <v>-500</v>
      </c>
      <c r="E543" s="53" t="s">
        <v>16</v>
      </c>
      <c r="F543" s="53" t="s">
        <v>328</v>
      </c>
      <c r="G543" s="53" t="s">
        <v>333</v>
      </c>
      <c r="H543" s="53" t="s">
        <v>29</v>
      </c>
      <c r="I543" s="53" t="s">
        <v>20</v>
      </c>
      <c r="J543" s="53"/>
      <c r="K543" t="s">
        <v>30</v>
      </c>
      <c r="L543" t="s">
        <v>30</v>
      </c>
      <c r="M543" t="s">
        <v>22</v>
      </c>
    </row>
    <row r="544" spans="1:13" hidden="1" x14ac:dyDescent="0.35">
      <c r="A544">
        <v>2025</v>
      </c>
      <c r="B544" t="s">
        <v>31</v>
      </c>
      <c r="C544" t="s">
        <v>330</v>
      </c>
      <c r="D544" s="44">
        <v>-1000</v>
      </c>
      <c r="E544" t="s">
        <v>16</v>
      </c>
      <c r="F544" t="s">
        <v>328</v>
      </c>
      <c r="G544" t="s">
        <v>329</v>
      </c>
      <c r="H544" t="s">
        <v>29</v>
      </c>
    </row>
    <row r="545" spans="1:13" hidden="1" x14ac:dyDescent="0.35">
      <c r="A545">
        <v>2025</v>
      </c>
      <c r="B545" t="s">
        <v>31</v>
      </c>
      <c r="C545" t="s">
        <v>331</v>
      </c>
      <c r="D545" s="44">
        <v>-5000</v>
      </c>
      <c r="E545" t="s">
        <v>16</v>
      </c>
      <c r="F545" t="s">
        <v>328</v>
      </c>
      <c r="G545" t="s">
        <v>329</v>
      </c>
      <c r="H545" t="s">
        <v>29</v>
      </c>
    </row>
    <row r="546" spans="1:13" x14ac:dyDescent="0.35">
      <c r="A546">
        <v>2026</v>
      </c>
      <c r="B546" t="s">
        <v>31</v>
      </c>
      <c r="C546" t="s">
        <v>345</v>
      </c>
      <c r="D546" s="44">
        <v>-1500</v>
      </c>
      <c r="E546" t="s">
        <v>16</v>
      </c>
      <c r="F546" t="s">
        <v>328</v>
      </c>
      <c r="G546" t="s">
        <v>333</v>
      </c>
      <c r="H546" t="s">
        <v>29</v>
      </c>
      <c r="I546" t="s">
        <v>20</v>
      </c>
      <c r="K546" t="s">
        <v>30</v>
      </c>
      <c r="L546" t="s">
        <v>30</v>
      </c>
      <c r="M546" t="s">
        <v>22</v>
      </c>
    </row>
    <row r="547" spans="1:13" x14ac:dyDescent="0.35">
      <c r="A547">
        <v>2026</v>
      </c>
      <c r="B547" t="s">
        <v>31</v>
      </c>
      <c r="C547" s="67" t="s">
        <v>346</v>
      </c>
      <c r="D547" s="44">
        <v>-1000</v>
      </c>
      <c r="E547" t="s">
        <v>16</v>
      </c>
      <c r="F547" t="s">
        <v>328</v>
      </c>
      <c r="G547" t="s">
        <v>333</v>
      </c>
      <c r="H547" t="s">
        <v>29</v>
      </c>
      <c r="I547" t="s">
        <v>20</v>
      </c>
      <c r="K547" t="s">
        <v>30</v>
      </c>
      <c r="L547" t="s">
        <v>30</v>
      </c>
      <c r="M547" t="s">
        <v>22</v>
      </c>
    </row>
    <row r="548" spans="1:13" x14ac:dyDescent="0.35">
      <c r="A548">
        <v>2026</v>
      </c>
      <c r="B548" t="s">
        <v>31</v>
      </c>
      <c r="C548" s="67" t="s">
        <v>347</v>
      </c>
      <c r="D548" s="44">
        <v>3108</v>
      </c>
      <c r="E548" t="s">
        <v>42</v>
      </c>
      <c r="F548" t="s">
        <v>328</v>
      </c>
      <c r="G548" t="s">
        <v>348</v>
      </c>
      <c r="H548" t="s">
        <v>57</v>
      </c>
      <c r="I548" t="s">
        <v>80</v>
      </c>
      <c r="J548" s="81"/>
      <c r="K548" t="s">
        <v>21</v>
      </c>
      <c r="L548" t="s">
        <v>21</v>
      </c>
      <c r="M548" t="s">
        <v>22</v>
      </c>
    </row>
    <row r="549" spans="1:13" x14ac:dyDescent="0.35">
      <c r="A549" s="53">
        <v>2026</v>
      </c>
      <c r="B549" s="53" t="s">
        <v>31</v>
      </c>
      <c r="C549" s="69" t="s">
        <v>349</v>
      </c>
      <c r="D549" s="62">
        <v>-600</v>
      </c>
      <c r="E549" s="53" t="s">
        <v>16</v>
      </c>
      <c r="F549" s="53" t="s">
        <v>328</v>
      </c>
      <c r="G549" s="53" t="s">
        <v>348</v>
      </c>
      <c r="H549" s="53" t="s">
        <v>63</v>
      </c>
      <c r="I549" s="53" t="s">
        <v>20</v>
      </c>
      <c r="J549" s="53"/>
      <c r="K549" t="s">
        <v>30</v>
      </c>
      <c r="L549" t="s">
        <v>30</v>
      </c>
      <c r="M549" t="s">
        <v>22</v>
      </c>
    </row>
    <row r="550" spans="1:13" x14ac:dyDescent="0.35">
      <c r="A550">
        <v>2026</v>
      </c>
      <c r="B550" t="s">
        <v>31</v>
      </c>
      <c r="C550" s="66" t="s">
        <v>350</v>
      </c>
      <c r="D550" s="44">
        <v>-1500</v>
      </c>
      <c r="E550" t="s">
        <v>16</v>
      </c>
      <c r="F550" t="s">
        <v>328</v>
      </c>
      <c r="G550" t="s">
        <v>348</v>
      </c>
      <c r="H550" t="s">
        <v>63</v>
      </c>
      <c r="I550" t="s">
        <v>20</v>
      </c>
      <c r="K550" t="s">
        <v>21</v>
      </c>
      <c r="L550" t="s">
        <v>21</v>
      </c>
      <c r="M550" t="s">
        <v>22</v>
      </c>
    </row>
    <row r="551" spans="1:13" x14ac:dyDescent="0.35">
      <c r="A551" s="53">
        <v>2026</v>
      </c>
      <c r="B551" s="53" t="s">
        <v>31</v>
      </c>
      <c r="C551" s="69" t="s">
        <v>351</v>
      </c>
      <c r="D551" s="62">
        <v>-150</v>
      </c>
      <c r="E551" s="53" t="s">
        <v>16</v>
      </c>
      <c r="F551" s="53" t="s">
        <v>328</v>
      </c>
      <c r="G551" s="53" t="s">
        <v>348</v>
      </c>
      <c r="H551" s="53" t="s">
        <v>63</v>
      </c>
      <c r="I551" s="53" t="s">
        <v>20</v>
      </c>
      <c r="J551" s="53"/>
      <c r="K551" t="s">
        <v>21</v>
      </c>
      <c r="L551" t="s">
        <v>21</v>
      </c>
      <c r="M551" t="s">
        <v>22</v>
      </c>
    </row>
    <row r="552" spans="1:13" x14ac:dyDescent="0.35">
      <c r="A552">
        <v>2026</v>
      </c>
      <c r="B552" t="s">
        <v>31</v>
      </c>
      <c r="C552" s="66" t="s">
        <v>352</v>
      </c>
      <c r="D552" s="44">
        <v>-390</v>
      </c>
      <c r="E552" t="s">
        <v>16</v>
      </c>
      <c r="F552" t="s">
        <v>328</v>
      </c>
      <c r="G552" t="s">
        <v>348</v>
      </c>
      <c r="H552" t="s">
        <v>29</v>
      </c>
      <c r="I552" t="s">
        <v>20</v>
      </c>
      <c r="K552" t="s">
        <v>21</v>
      </c>
      <c r="L552" t="s">
        <v>21</v>
      </c>
      <c r="M552" t="s">
        <v>22</v>
      </c>
    </row>
    <row r="553" spans="1:13" x14ac:dyDescent="0.35">
      <c r="A553" s="53">
        <v>2026</v>
      </c>
      <c r="B553" s="53" t="s">
        <v>31</v>
      </c>
      <c r="C553" s="69" t="s">
        <v>353</v>
      </c>
      <c r="D553" s="62">
        <v>0</v>
      </c>
      <c r="E553" s="53" t="s">
        <v>16</v>
      </c>
      <c r="F553" s="53" t="s">
        <v>328</v>
      </c>
      <c r="G553" s="53" t="s">
        <v>348</v>
      </c>
      <c r="H553" s="53" t="s">
        <v>29</v>
      </c>
      <c r="I553" s="53" t="s">
        <v>20</v>
      </c>
      <c r="J553" s="53"/>
      <c r="K553" t="s">
        <v>35</v>
      </c>
      <c r="L553" t="s">
        <v>35</v>
      </c>
      <c r="M553" t="s">
        <v>36</v>
      </c>
    </row>
    <row r="554" spans="1:13" hidden="1" x14ac:dyDescent="0.35">
      <c r="A554">
        <v>2025</v>
      </c>
      <c r="B554" t="s">
        <v>31</v>
      </c>
      <c r="C554" t="s">
        <v>354</v>
      </c>
      <c r="D554" s="44">
        <v>-540</v>
      </c>
      <c r="E554" t="s">
        <v>16</v>
      </c>
      <c r="F554" t="s">
        <v>328</v>
      </c>
      <c r="G554" t="s">
        <v>333</v>
      </c>
      <c r="H554" t="s">
        <v>29</v>
      </c>
    </row>
    <row r="555" spans="1:13" hidden="1" x14ac:dyDescent="0.35">
      <c r="A555">
        <v>2025</v>
      </c>
      <c r="B555" t="s">
        <v>31</v>
      </c>
      <c r="C555" t="s">
        <v>355</v>
      </c>
      <c r="D555" s="44">
        <v>-180</v>
      </c>
      <c r="E555" t="s">
        <v>16</v>
      </c>
      <c r="F555" t="s">
        <v>328</v>
      </c>
      <c r="G555" t="s">
        <v>333</v>
      </c>
      <c r="H555" t="s">
        <v>29</v>
      </c>
    </row>
    <row r="556" spans="1:13" hidden="1" x14ac:dyDescent="0.35">
      <c r="A556">
        <v>2025</v>
      </c>
      <c r="B556" t="s">
        <v>31</v>
      </c>
      <c r="C556" t="s">
        <v>356</v>
      </c>
      <c r="D556" s="44">
        <v>-2500</v>
      </c>
      <c r="E556" t="s">
        <v>16</v>
      </c>
      <c r="F556" t="s">
        <v>328</v>
      </c>
      <c r="G556" t="s">
        <v>333</v>
      </c>
      <c r="H556" t="s">
        <v>29</v>
      </c>
    </row>
    <row r="557" spans="1:13" hidden="1" x14ac:dyDescent="0.35">
      <c r="A557">
        <v>2025</v>
      </c>
      <c r="B557" t="s">
        <v>31</v>
      </c>
      <c r="C557" t="s">
        <v>343</v>
      </c>
      <c r="D557" s="44">
        <v>-2500</v>
      </c>
      <c r="E557" t="s">
        <v>16</v>
      </c>
      <c r="F557" t="s">
        <v>328</v>
      </c>
      <c r="G557" t="s">
        <v>333</v>
      </c>
      <c r="H557" t="s">
        <v>29</v>
      </c>
    </row>
    <row r="558" spans="1:13" hidden="1" x14ac:dyDescent="0.35">
      <c r="A558">
        <v>2025</v>
      </c>
      <c r="B558" t="s">
        <v>31</v>
      </c>
      <c r="C558" t="s">
        <v>357</v>
      </c>
      <c r="D558" s="44">
        <v>-1000</v>
      </c>
      <c r="E558" t="s">
        <v>16</v>
      </c>
      <c r="F558" t="s">
        <v>328</v>
      </c>
      <c r="G558" t="s">
        <v>333</v>
      </c>
      <c r="H558" t="s">
        <v>29</v>
      </c>
    </row>
    <row r="559" spans="1:13" x14ac:dyDescent="0.35">
      <c r="A559">
        <v>2026</v>
      </c>
      <c r="B559" t="s">
        <v>31</v>
      </c>
      <c r="C559" s="66" t="s">
        <v>358</v>
      </c>
      <c r="D559" s="44">
        <v>-256</v>
      </c>
      <c r="E559" t="s">
        <v>16</v>
      </c>
      <c r="F559" t="s">
        <v>328</v>
      </c>
      <c r="G559" t="s">
        <v>348</v>
      </c>
      <c r="H559" t="s">
        <v>29</v>
      </c>
      <c r="I559" t="s">
        <v>20</v>
      </c>
      <c r="K559" t="s">
        <v>21</v>
      </c>
      <c r="L559" t="s">
        <v>21</v>
      </c>
      <c r="M559" t="s">
        <v>22</v>
      </c>
    </row>
    <row r="560" spans="1:13" x14ac:dyDescent="0.35">
      <c r="A560" s="53">
        <v>2026</v>
      </c>
      <c r="B560" s="53" t="s">
        <v>31</v>
      </c>
      <c r="C560" s="69" t="s">
        <v>359</v>
      </c>
      <c r="D560" s="62">
        <v>-430</v>
      </c>
      <c r="E560" s="53" t="s">
        <v>16</v>
      </c>
      <c r="F560" s="53" t="s">
        <v>328</v>
      </c>
      <c r="G560" s="53" t="s">
        <v>348</v>
      </c>
      <c r="H560" s="53" t="s">
        <v>29</v>
      </c>
      <c r="I560" s="53" t="s">
        <v>20</v>
      </c>
      <c r="J560" s="53"/>
      <c r="K560" t="s">
        <v>21</v>
      </c>
      <c r="L560" t="s">
        <v>21</v>
      </c>
      <c r="M560" t="s">
        <v>22</v>
      </c>
    </row>
    <row r="561" spans="1:13" x14ac:dyDescent="0.35">
      <c r="A561">
        <v>2026</v>
      </c>
      <c r="B561" t="s">
        <v>31</v>
      </c>
      <c r="C561" s="66" t="s">
        <v>360</v>
      </c>
      <c r="D561" s="44">
        <v>-475</v>
      </c>
      <c r="E561" t="s">
        <v>16</v>
      </c>
      <c r="F561" t="s">
        <v>328</v>
      </c>
      <c r="G561" t="s">
        <v>348</v>
      </c>
      <c r="H561" t="s">
        <v>29</v>
      </c>
      <c r="I561" t="s">
        <v>20</v>
      </c>
      <c r="K561" t="s">
        <v>21</v>
      </c>
      <c r="L561" t="s">
        <v>21</v>
      </c>
      <c r="M561" t="s">
        <v>22</v>
      </c>
    </row>
    <row r="562" spans="1:13" x14ac:dyDescent="0.35">
      <c r="A562" s="53">
        <v>2026</v>
      </c>
      <c r="B562" s="53" t="s">
        <v>31</v>
      </c>
      <c r="C562" s="69" t="s">
        <v>361</v>
      </c>
      <c r="D562" s="62">
        <v>-430</v>
      </c>
      <c r="E562" s="53" t="s">
        <v>16</v>
      </c>
      <c r="F562" s="53" t="s">
        <v>328</v>
      </c>
      <c r="G562" s="53" t="s">
        <v>348</v>
      </c>
      <c r="H562" s="53" t="s">
        <v>29</v>
      </c>
      <c r="I562" s="53" t="s">
        <v>20</v>
      </c>
      <c r="J562" s="53"/>
      <c r="K562" t="s">
        <v>21</v>
      </c>
      <c r="L562" t="s">
        <v>21</v>
      </c>
      <c r="M562" t="s">
        <v>22</v>
      </c>
    </row>
    <row r="563" spans="1:13" x14ac:dyDescent="0.35">
      <c r="A563">
        <v>2026</v>
      </c>
      <c r="B563" t="s">
        <v>31</v>
      </c>
      <c r="C563" s="66" t="s">
        <v>362</v>
      </c>
      <c r="D563" s="44">
        <v>-950</v>
      </c>
      <c r="E563" t="s">
        <v>16</v>
      </c>
      <c r="F563" t="s">
        <v>328</v>
      </c>
      <c r="G563" t="s">
        <v>348</v>
      </c>
      <c r="H563" t="s">
        <v>29</v>
      </c>
      <c r="I563" t="s">
        <v>20</v>
      </c>
      <c r="K563" t="s">
        <v>21</v>
      </c>
      <c r="L563" t="s">
        <v>21</v>
      </c>
      <c r="M563" t="s">
        <v>22</v>
      </c>
    </row>
    <row r="564" spans="1:13" x14ac:dyDescent="0.35">
      <c r="A564" s="53">
        <v>2026</v>
      </c>
      <c r="B564" s="53" t="s">
        <v>31</v>
      </c>
      <c r="C564" s="69" t="s">
        <v>363</v>
      </c>
      <c r="D564" s="62">
        <v>-258</v>
      </c>
      <c r="E564" s="53" t="s">
        <v>16</v>
      </c>
      <c r="F564" s="53" t="s">
        <v>328</v>
      </c>
      <c r="G564" s="53" t="s">
        <v>348</v>
      </c>
      <c r="H564" s="53" t="s">
        <v>29</v>
      </c>
      <c r="I564" s="53" t="s">
        <v>20</v>
      </c>
      <c r="J564" s="53"/>
      <c r="K564" t="s">
        <v>21</v>
      </c>
      <c r="L564" t="s">
        <v>21</v>
      </c>
      <c r="M564" t="s">
        <v>22</v>
      </c>
    </row>
    <row r="565" spans="1:13" x14ac:dyDescent="0.35">
      <c r="A565">
        <v>2026</v>
      </c>
      <c r="B565" t="s">
        <v>31</v>
      </c>
      <c r="C565" s="66" t="s">
        <v>364</v>
      </c>
      <c r="D565" s="44">
        <v>-570</v>
      </c>
      <c r="E565" t="s">
        <v>16</v>
      </c>
      <c r="F565" t="s">
        <v>328</v>
      </c>
      <c r="G565" t="s">
        <v>348</v>
      </c>
      <c r="H565" t="s">
        <v>29</v>
      </c>
      <c r="I565" t="s">
        <v>20</v>
      </c>
      <c r="K565" t="s">
        <v>21</v>
      </c>
      <c r="L565" t="s">
        <v>21</v>
      </c>
      <c r="M565" t="s">
        <v>22</v>
      </c>
    </row>
    <row r="566" spans="1:13" x14ac:dyDescent="0.35">
      <c r="A566" s="53">
        <v>2026</v>
      </c>
      <c r="B566" s="53" t="s">
        <v>31</v>
      </c>
      <c r="C566" s="69" t="s">
        <v>365</v>
      </c>
      <c r="D566" s="62">
        <v>-258</v>
      </c>
      <c r="E566" s="53" t="s">
        <v>16</v>
      </c>
      <c r="F566" s="53" t="s">
        <v>328</v>
      </c>
      <c r="G566" s="53" t="s">
        <v>348</v>
      </c>
      <c r="H566" s="53" t="s">
        <v>29</v>
      </c>
      <c r="I566" s="53" t="s">
        <v>20</v>
      </c>
      <c r="J566" s="53"/>
      <c r="K566" t="s">
        <v>21</v>
      </c>
      <c r="L566" t="s">
        <v>21</v>
      </c>
      <c r="M566" t="s">
        <v>22</v>
      </c>
    </row>
    <row r="567" spans="1:13" x14ac:dyDescent="0.35">
      <c r="A567">
        <v>2026</v>
      </c>
      <c r="B567" t="s">
        <v>31</v>
      </c>
      <c r="C567" s="66" t="s">
        <v>366</v>
      </c>
      <c r="D567" s="44">
        <v>-190</v>
      </c>
      <c r="E567" t="s">
        <v>16</v>
      </c>
      <c r="F567" t="s">
        <v>328</v>
      </c>
      <c r="G567" t="s">
        <v>348</v>
      </c>
      <c r="H567" t="s">
        <v>29</v>
      </c>
      <c r="I567" t="s">
        <v>20</v>
      </c>
      <c r="K567" t="s">
        <v>21</v>
      </c>
      <c r="L567" t="s">
        <v>21</v>
      </c>
      <c r="M567" t="s">
        <v>22</v>
      </c>
    </row>
    <row r="568" spans="1:13" x14ac:dyDescent="0.35">
      <c r="A568" s="53">
        <v>2026</v>
      </c>
      <c r="B568" s="53" t="s">
        <v>31</v>
      </c>
      <c r="C568" s="69" t="s">
        <v>367</v>
      </c>
      <c r="D568" s="62">
        <v>-1200</v>
      </c>
      <c r="E568" s="53" t="s">
        <v>16</v>
      </c>
      <c r="F568" s="53" t="s">
        <v>328</v>
      </c>
      <c r="G568" s="53" t="s">
        <v>348</v>
      </c>
      <c r="H568" s="53" t="s">
        <v>29</v>
      </c>
      <c r="I568" s="53" t="s">
        <v>20</v>
      </c>
      <c r="J568" s="53"/>
      <c r="K568" t="s">
        <v>21</v>
      </c>
      <c r="L568" t="s">
        <v>21</v>
      </c>
      <c r="M568" t="s">
        <v>22</v>
      </c>
    </row>
    <row r="569" spans="1:13" x14ac:dyDescent="0.35">
      <c r="A569">
        <v>2026</v>
      </c>
      <c r="B569" t="s">
        <v>31</v>
      </c>
      <c r="C569" s="66" t="s">
        <v>368</v>
      </c>
      <c r="D569" s="44">
        <v>-400</v>
      </c>
      <c r="E569" t="s">
        <v>16</v>
      </c>
      <c r="F569" t="s">
        <v>328</v>
      </c>
      <c r="G569" t="s">
        <v>348</v>
      </c>
      <c r="H569" t="s">
        <v>29</v>
      </c>
      <c r="I569" t="s">
        <v>20</v>
      </c>
      <c r="K569" t="s">
        <v>21</v>
      </c>
      <c r="L569" t="s">
        <v>21</v>
      </c>
      <c r="M569" t="s">
        <v>22</v>
      </c>
    </row>
    <row r="570" spans="1:13" x14ac:dyDescent="0.35">
      <c r="A570" s="53">
        <v>2026</v>
      </c>
      <c r="B570" s="53" t="s">
        <v>31</v>
      </c>
      <c r="C570" s="69" t="s">
        <v>369</v>
      </c>
      <c r="D570" s="62">
        <v>-600</v>
      </c>
      <c r="E570" s="53" t="s">
        <v>16</v>
      </c>
      <c r="F570" s="53" t="s">
        <v>328</v>
      </c>
      <c r="G570" s="53" t="s">
        <v>348</v>
      </c>
      <c r="H570" s="53" t="s">
        <v>29</v>
      </c>
      <c r="I570" s="53" t="s">
        <v>20</v>
      </c>
      <c r="J570" s="53"/>
      <c r="K570" t="s">
        <v>21</v>
      </c>
      <c r="L570" t="s">
        <v>21</v>
      </c>
      <c r="M570" t="s">
        <v>22</v>
      </c>
    </row>
    <row r="571" spans="1:13" x14ac:dyDescent="0.35">
      <c r="A571">
        <v>2026</v>
      </c>
      <c r="B571" t="s">
        <v>31</v>
      </c>
      <c r="C571" s="66" t="s">
        <v>370</v>
      </c>
      <c r="D571" s="44">
        <v>-258</v>
      </c>
      <c r="E571" t="s">
        <v>16</v>
      </c>
      <c r="F571" t="s">
        <v>328</v>
      </c>
      <c r="G571" t="s">
        <v>348</v>
      </c>
      <c r="H571" t="s">
        <v>29</v>
      </c>
      <c r="I571" t="s">
        <v>20</v>
      </c>
      <c r="K571" t="s">
        <v>21</v>
      </c>
      <c r="L571" t="s">
        <v>21</v>
      </c>
      <c r="M571" t="s">
        <v>22</v>
      </c>
    </row>
    <row r="572" spans="1:13" x14ac:dyDescent="0.35">
      <c r="A572" s="53">
        <v>2026</v>
      </c>
      <c r="B572" s="53" t="s">
        <v>31</v>
      </c>
      <c r="C572" s="69" t="s">
        <v>371</v>
      </c>
      <c r="D572" s="62">
        <v>-190</v>
      </c>
      <c r="E572" s="53" t="s">
        <v>16</v>
      </c>
      <c r="F572" s="53" t="s">
        <v>328</v>
      </c>
      <c r="G572" s="53" t="s">
        <v>348</v>
      </c>
      <c r="H572" s="53" t="s">
        <v>29</v>
      </c>
      <c r="I572" s="53" t="s">
        <v>20</v>
      </c>
      <c r="J572" s="53"/>
      <c r="K572" t="s">
        <v>21</v>
      </c>
      <c r="L572" t="s">
        <v>21</v>
      </c>
      <c r="M572" t="s">
        <v>22</v>
      </c>
    </row>
    <row r="573" spans="1:13" x14ac:dyDescent="0.35">
      <c r="A573">
        <v>2026</v>
      </c>
      <c r="B573" t="s">
        <v>31</v>
      </c>
      <c r="C573" s="66" t="s">
        <v>372</v>
      </c>
      <c r="D573" s="44">
        <v>-430</v>
      </c>
      <c r="E573" t="s">
        <v>16</v>
      </c>
      <c r="F573" t="s">
        <v>328</v>
      </c>
      <c r="G573" t="s">
        <v>348</v>
      </c>
      <c r="H573" t="s">
        <v>29</v>
      </c>
      <c r="I573" t="s">
        <v>20</v>
      </c>
      <c r="K573" t="s">
        <v>21</v>
      </c>
      <c r="L573" t="s">
        <v>21</v>
      </c>
      <c r="M573" t="s">
        <v>22</v>
      </c>
    </row>
    <row r="574" spans="1:13" x14ac:dyDescent="0.35">
      <c r="A574" s="53">
        <v>2026</v>
      </c>
      <c r="B574" s="53" t="s">
        <v>31</v>
      </c>
      <c r="C574" s="69" t="s">
        <v>373</v>
      </c>
      <c r="D574" s="62">
        <v>-950</v>
      </c>
      <c r="E574" s="53" t="s">
        <v>16</v>
      </c>
      <c r="F574" s="53" t="s">
        <v>328</v>
      </c>
      <c r="G574" s="53" t="s">
        <v>348</v>
      </c>
      <c r="H574" s="53" t="s">
        <v>29</v>
      </c>
      <c r="I574" s="53" t="s">
        <v>20</v>
      </c>
      <c r="J574" s="53"/>
      <c r="K574" t="s">
        <v>21</v>
      </c>
      <c r="L574" t="s">
        <v>21</v>
      </c>
      <c r="M574" t="s">
        <v>22</v>
      </c>
    </row>
    <row r="575" spans="1:13" x14ac:dyDescent="0.35">
      <c r="A575">
        <v>2026</v>
      </c>
      <c r="B575" t="s">
        <v>31</v>
      </c>
      <c r="C575" s="66" t="s">
        <v>374</v>
      </c>
      <c r="D575" s="44">
        <v>-380</v>
      </c>
      <c r="E575" t="s">
        <v>16</v>
      </c>
      <c r="F575" t="s">
        <v>328</v>
      </c>
      <c r="G575" t="s">
        <v>348</v>
      </c>
      <c r="H575" t="s">
        <v>29</v>
      </c>
      <c r="I575" t="s">
        <v>20</v>
      </c>
      <c r="K575" t="s">
        <v>21</v>
      </c>
      <c r="L575" t="s">
        <v>21</v>
      </c>
      <c r="M575" t="s">
        <v>22</v>
      </c>
    </row>
    <row r="576" spans="1:13" x14ac:dyDescent="0.35">
      <c r="A576" s="53">
        <v>2026</v>
      </c>
      <c r="B576" s="53" t="s">
        <v>31</v>
      </c>
      <c r="C576" s="69" t="s">
        <v>375</v>
      </c>
      <c r="D576" s="62">
        <v>0</v>
      </c>
      <c r="E576" s="53" t="s">
        <v>16</v>
      </c>
      <c r="F576" s="53" t="s">
        <v>328</v>
      </c>
      <c r="G576" s="53" t="s">
        <v>348</v>
      </c>
      <c r="H576" s="53" t="s">
        <v>29</v>
      </c>
      <c r="I576" s="53" t="s">
        <v>20</v>
      </c>
      <c r="J576" s="53"/>
      <c r="K576" t="s">
        <v>21</v>
      </c>
      <c r="L576" t="s">
        <v>21</v>
      </c>
      <c r="M576" t="s">
        <v>22</v>
      </c>
    </row>
    <row r="577" spans="1:13" x14ac:dyDescent="0.35">
      <c r="A577">
        <v>2026</v>
      </c>
      <c r="B577" t="s">
        <v>31</v>
      </c>
      <c r="C577" s="66" t="s">
        <v>376</v>
      </c>
      <c r="D577" s="44">
        <v>-258</v>
      </c>
      <c r="E577" t="s">
        <v>16</v>
      </c>
      <c r="F577" t="s">
        <v>328</v>
      </c>
      <c r="G577" t="s">
        <v>348</v>
      </c>
      <c r="H577" t="s">
        <v>29</v>
      </c>
      <c r="I577" t="s">
        <v>20</v>
      </c>
      <c r="K577" t="s">
        <v>21</v>
      </c>
      <c r="L577" t="s">
        <v>21</v>
      </c>
      <c r="M577" t="s">
        <v>22</v>
      </c>
    </row>
    <row r="578" spans="1:13" x14ac:dyDescent="0.35">
      <c r="A578" s="53">
        <v>2026</v>
      </c>
      <c r="B578" s="53" t="s">
        <v>31</v>
      </c>
      <c r="C578" s="69" t="s">
        <v>377</v>
      </c>
      <c r="D578" s="62">
        <v>-95</v>
      </c>
      <c r="E578" s="53" t="s">
        <v>16</v>
      </c>
      <c r="F578" s="53" t="s">
        <v>328</v>
      </c>
      <c r="G578" s="53" t="s">
        <v>348</v>
      </c>
      <c r="H578" s="53" t="s">
        <v>29</v>
      </c>
      <c r="I578" s="53" t="s">
        <v>20</v>
      </c>
      <c r="J578" s="53"/>
      <c r="K578" t="s">
        <v>21</v>
      </c>
      <c r="L578" t="s">
        <v>21</v>
      </c>
      <c r="M578" t="s">
        <v>22</v>
      </c>
    </row>
    <row r="579" spans="1:13" x14ac:dyDescent="0.35">
      <c r="A579">
        <v>2026</v>
      </c>
      <c r="B579" t="s">
        <v>31</v>
      </c>
      <c r="C579" s="66" t="s">
        <v>378</v>
      </c>
      <c r="D579" s="44">
        <v>0</v>
      </c>
      <c r="E579" t="s">
        <v>16</v>
      </c>
      <c r="F579" t="s">
        <v>328</v>
      </c>
      <c r="G579" t="s">
        <v>348</v>
      </c>
      <c r="H579" t="s">
        <v>29</v>
      </c>
      <c r="I579" t="s">
        <v>20</v>
      </c>
      <c r="K579" t="s">
        <v>21</v>
      </c>
      <c r="L579" t="s">
        <v>21</v>
      </c>
      <c r="M579" t="s">
        <v>22</v>
      </c>
    </row>
    <row r="580" spans="1:13" x14ac:dyDescent="0.35">
      <c r="A580" s="53">
        <v>2026</v>
      </c>
      <c r="B580" s="53" t="s">
        <v>31</v>
      </c>
      <c r="C580" s="69" t="s">
        <v>379</v>
      </c>
      <c r="D580" s="62">
        <v>-1040</v>
      </c>
      <c r="E580" s="53" t="s">
        <v>16</v>
      </c>
      <c r="F580" s="53" t="s">
        <v>328</v>
      </c>
      <c r="G580" s="53" t="s">
        <v>348</v>
      </c>
      <c r="H580" s="53" t="s">
        <v>29</v>
      </c>
      <c r="I580" s="53" t="s">
        <v>20</v>
      </c>
      <c r="J580" s="53"/>
      <c r="K580" t="s">
        <v>21</v>
      </c>
      <c r="L580" t="s">
        <v>21</v>
      </c>
      <c r="M580" t="s">
        <v>22</v>
      </c>
    </row>
    <row r="581" spans="1:13" x14ac:dyDescent="0.35">
      <c r="A581">
        <v>2026</v>
      </c>
      <c r="B581" t="s">
        <v>31</v>
      </c>
      <c r="C581" s="66" t="s">
        <v>380</v>
      </c>
      <c r="D581" s="44">
        <v>-1800</v>
      </c>
      <c r="E581" t="s">
        <v>16</v>
      </c>
      <c r="F581" t="s">
        <v>328</v>
      </c>
      <c r="G581" t="s">
        <v>348</v>
      </c>
      <c r="H581" t="s">
        <v>29</v>
      </c>
      <c r="I581" t="s">
        <v>20</v>
      </c>
      <c r="K581" t="s">
        <v>21</v>
      </c>
      <c r="L581" t="s">
        <v>21</v>
      </c>
      <c r="M581" t="s">
        <v>22</v>
      </c>
    </row>
    <row r="582" spans="1:13" x14ac:dyDescent="0.35">
      <c r="A582" s="53">
        <v>2026</v>
      </c>
      <c r="B582" s="53" t="s">
        <v>31</v>
      </c>
      <c r="C582" s="69" t="s">
        <v>381</v>
      </c>
      <c r="D582" s="62">
        <v>-1800</v>
      </c>
      <c r="E582" s="53" t="s">
        <v>16</v>
      </c>
      <c r="F582" s="53" t="s">
        <v>328</v>
      </c>
      <c r="G582" s="53" t="s">
        <v>348</v>
      </c>
      <c r="H582" s="53" t="s">
        <v>29</v>
      </c>
      <c r="I582" s="53" t="s">
        <v>20</v>
      </c>
      <c r="J582" s="53"/>
      <c r="K582" t="s">
        <v>21</v>
      </c>
      <c r="L582" t="s">
        <v>21</v>
      </c>
      <c r="M582" t="s">
        <v>22</v>
      </c>
    </row>
    <row r="583" spans="1:13" x14ac:dyDescent="0.35">
      <c r="A583">
        <v>2026</v>
      </c>
      <c r="B583" t="s">
        <v>31</v>
      </c>
      <c r="C583" s="66" t="s">
        <v>382</v>
      </c>
      <c r="D583" s="44">
        <v>800</v>
      </c>
      <c r="E583" t="s">
        <v>42</v>
      </c>
      <c r="F583" t="s">
        <v>328</v>
      </c>
      <c r="G583" t="s">
        <v>348</v>
      </c>
      <c r="H583" t="s">
        <v>29</v>
      </c>
      <c r="I583" t="s">
        <v>20</v>
      </c>
      <c r="K583" t="s">
        <v>30</v>
      </c>
      <c r="L583" t="s">
        <v>30</v>
      </c>
      <c r="M583" t="s">
        <v>22</v>
      </c>
    </row>
    <row r="584" spans="1:13" x14ac:dyDescent="0.35">
      <c r="A584" s="53">
        <v>2026</v>
      </c>
      <c r="B584" s="53" t="s">
        <v>31</v>
      </c>
      <c r="C584" s="69" t="s">
        <v>383</v>
      </c>
      <c r="D584" s="62">
        <v>450</v>
      </c>
      <c r="E584" s="53" t="s">
        <v>42</v>
      </c>
      <c r="F584" s="53" t="s">
        <v>328</v>
      </c>
      <c r="G584" s="53" t="s">
        <v>348</v>
      </c>
      <c r="H584" s="53" t="s">
        <v>29</v>
      </c>
      <c r="I584" s="53" t="s">
        <v>20</v>
      </c>
      <c r="J584" s="53"/>
      <c r="K584" t="s">
        <v>30</v>
      </c>
      <c r="L584" t="s">
        <v>30</v>
      </c>
      <c r="M584" t="s">
        <v>22</v>
      </c>
    </row>
    <row r="585" spans="1:13" x14ac:dyDescent="0.35">
      <c r="A585">
        <v>2026</v>
      </c>
      <c r="B585" t="s">
        <v>31</v>
      </c>
      <c r="C585" s="66" t="s">
        <v>384</v>
      </c>
      <c r="D585" s="44">
        <v>4000</v>
      </c>
      <c r="E585" t="s">
        <v>42</v>
      </c>
      <c r="F585" t="s">
        <v>328</v>
      </c>
      <c r="G585" t="s">
        <v>348</v>
      </c>
      <c r="H585" t="s">
        <v>29</v>
      </c>
      <c r="I585" t="s">
        <v>20</v>
      </c>
      <c r="K585" t="s">
        <v>21</v>
      </c>
      <c r="L585" t="s">
        <v>21</v>
      </c>
      <c r="M585" t="s">
        <v>22</v>
      </c>
    </row>
    <row r="586" spans="1:13" x14ac:dyDescent="0.35">
      <c r="A586" s="53">
        <v>2026</v>
      </c>
      <c r="B586" s="53" t="s">
        <v>31</v>
      </c>
      <c r="C586" s="69" t="s">
        <v>385</v>
      </c>
      <c r="D586" s="62">
        <v>-500</v>
      </c>
      <c r="E586" s="53" t="s">
        <v>16</v>
      </c>
      <c r="F586" s="53" t="s">
        <v>328</v>
      </c>
      <c r="G586" s="53" t="s">
        <v>348</v>
      </c>
      <c r="H586" s="53" t="s">
        <v>29</v>
      </c>
      <c r="I586" s="53" t="s">
        <v>20</v>
      </c>
      <c r="J586" s="53"/>
      <c r="K586" t="s">
        <v>30</v>
      </c>
      <c r="L586" t="s">
        <v>30</v>
      </c>
      <c r="M586" t="s">
        <v>22</v>
      </c>
    </row>
    <row r="587" spans="1:13" x14ac:dyDescent="0.35">
      <c r="A587">
        <v>2026</v>
      </c>
      <c r="B587" t="s">
        <v>31</v>
      </c>
      <c r="C587" s="66" t="s">
        <v>386</v>
      </c>
      <c r="D587" s="44">
        <v>-500</v>
      </c>
      <c r="E587" t="s">
        <v>16</v>
      </c>
      <c r="F587" t="s">
        <v>328</v>
      </c>
      <c r="G587" t="s">
        <v>348</v>
      </c>
      <c r="H587" t="s">
        <v>29</v>
      </c>
      <c r="I587" t="s">
        <v>20</v>
      </c>
      <c r="K587" t="s">
        <v>30</v>
      </c>
      <c r="L587" t="s">
        <v>30</v>
      </c>
      <c r="M587" t="s">
        <v>22</v>
      </c>
    </row>
    <row r="588" spans="1:13" x14ac:dyDescent="0.35">
      <c r="A588" s="68">
        <v>2026</v>
      </c>
      <c r="B588" s="68" t="s">
        <v>31</v>
      </c>
      <c r="C588" s="68" t="s">
        <v>387</v>
      </c>
      <c r="D588" s="73">
        <v>-2000</v>
      </c>
      <c r="E588" s="68" t="s">
        <v>16</v>
      </c>
      <c r="F588" s="68" t="s">
        <v>328</v>
      </c>
      <c r="G588" s="53" t="s">
        <v>348</v>
      </c>
      <c r="H588" s="53" t="s">
        <v>29</v>
      </c>
      <c r="I588" s="53" t="s">
        <v>20</v>
      </c>
      <c r="J588" s="53"/>
      <c r="K588" t="s">
        <v>30</v>
      </c>
      <c r="L588" t="s">
        <v>30</v>
      </c>
      <c r="M588" t="s">
        <v>22</v>
      </c>
    </row>
    <row r="589" spans="1:13" x14ac:dyDescent="0.35">
      <c r="A589" s="53">
        <v>2026</v>
      </c>
      <c r="B589" s="53" t="s">
        <v>31</v>
      </c>
      <c r="C589" s="69" t="s">
        <v>388</v>
      </c>
      <c r="D589" s="62">
        <v>-1500</v>
      </c>
      <c r="E589" s="53" t="s">
        <v>16</v>
      </c>
      <c r="F589" s="53" t="s">
        <v>328</v>
      </c>
      <c r="G589" s="53" t="s">
        <v>348</v>
      </c>
      <c r="H589" s="53" t="s">
        <v>29</v>
      </c>
      <c r="I589" s="53" t="s">
        <v>20</v>
      </c>
      <c r="J589" s="53"/>
      <c r="K589" t="s">
        <v>30</v>
      </c>
      <c r="L589" t="s">
        <v>30</v>
      </c>
      <c r="M589" t="s">
        <v>22</v>
      </c>
    </row>
    <row r="590" spans="1:13" x14ac:dyDescent="0.35">
      <c r="A590">
        <v>2026</v>
      </c>
      <c r="B590" t="s">
        <v>31</v>
      </c>
      <c r="C590" s="66" t="s">
        <v>389</v>
      </c>
      <c r="D590" s="44">
        <v>-1000</v>
      </c>
      <c r="E590" t="s">
        <v>16</v>
      </c>
      <c r="F590" t="s">
        <v>328</v>
      </c>
      <c r="G590" t="s">
        <v>348</v>
      </c>
      <c r="H590" t="s">
        <v>29</v>
      </c>
      <c r="I590" t="s">
        <v>20</v>
      </c>
      <c r="K590" t="s">
        <v>30</v>
      </c>
      <c r="L590" t="s">
        <v>30</v>
      </c>
      <c r="M590" t="s">
        <v>22</v>
      </c>
    </row>
    <row r="591" spans="1:13" x14ac:dyDescent="0.35">
      <c r="A591">
        <v>2026</v>
      </c>
      <c r="B591" t="s">
        <v>31</v>
      </c>
      <c r="C591" s="66" t="s">
        <v>347</v>
      </c>
      <c r="D591" s="44">
        <v>4000</v>
      </c>
      <c r="E591" t="s">
        <v>42</v>
      </c>
      <c r="F591" t="s">
        <v>328</v>
      </c>
      <c r="G591" t="s">
        <v>390</v>
      </c>
      <c r="H591" t="s">
        <v>260</v>
      </c>
      <c r="I591" t="s">
        <v>80</v>
      </c>
      <c r="J591" s="81"/>
      <c r="K591" t="s">
        <v>21</v>
      </c>
      <c r="L591" t="s">
        <v>21</v>
      </c>
      <c r="M591" t="s">
        <v>22</v>
      </c>
    </row>
    <row r="592" spans="1:13" x14ac:dyDescent="0.35">
      <c r="A592" s="53">
        <v>2026</v>
      </c>
      <c r="B592" s="53" t="s">
        <v>31</v>
      </c>
      <c r="C592" s="53" t="s">
        <v>391</v>
      </c>
      <c r="D592" s="62">
        <v>-1980</v>
      </c>
      <c r="E592" s="53" t="s">
        <v>16</v>
      </c>
      <c r="F592" s="53" t="s">
        <v>328</v>
      </c>
      <c r="G592" s="53" t="s">
        <v>390</v>
      </c>
      <c r="H592" s="53" t="s">
        <v>260</v>
      </c>
      <c r="I592" s="53" t="s">
        <v>20</v>
      </c>
      <c r="J592" s="53"/>
      <c r="K592" t="s">
        <v>21</v>
      </c>
      <c r="L592" t="s">
        <v>21</v>
      </c>
      <c r="M592" t="s">
        <v>22</v>
      </c>
    </row>
    <row r="593" spans="1:13" x14ac:dyDescent="0.35">
      <c r="A593">
        <v>2026</v>
      </c>
      <c r="B593" t="s">
        <v>31</v>
      </c>
      <c r="C593" t="s">
        <v>392</v>
      </c>
      <c r="D593" s="44">
        <v>-4582</v>
      </c>
      <c r="E593" t="s">
        <v>16</v>
      </c>
      <c r="F593" t="s">
        <v>328</v>
      </c>
      <c r="G593" t="s">
        <v>390</v>
      </c>
      <c r="H593" t="s">
        <v>260</v>
      </c>
      <c r="I593" t="s">
        <v>20</v>
      </c>
      <c r="K593" t="s">
        <v>21</v>
      </c>
      <c r="L593" t="s">
        <v>21</v>
      </c>
      <c r="M593" t="s">
        <v>22</v>
      </c>
    </row>
    <row r="594" spans="1:13" x14ac:dyDescent="0.35">
      <c r="A594" s="53">
        <v>2026</v>
      </c>
      <c r="B594" s="53" t="s">
        <v>31</v>
      </c>
      <c r="C594" s="69" t="s">
        <v>393</v>
      </c>
      <c r="D594" s="62">
        <v>2100</v>
      </c>
      <c r="E594" s="53" t="s">
        <v>42</v>
      </c>
      <c r="F594" s="53" t="s">
        <v>328</v>
      </c>
      <c r="G594" s="53" t="s">
        <v>390</v>
      </c>
      <c r="H594" s="53" t="s">
        <v>63</v>
      </c>
      <c r="I594" s="53" t="s">
        <v>20</v>
      </c>
      <c r="J594" s="81"/>
      <c r="K594" t="s">
        <v>21</v>
      </c>
      <c r="L594" t="s">
        <v>21</v>
      </c>
      <c r="M594" t="s">
        <v>22</v>
      </c>
    </row>
    <row r="595" spans="1:13" hidden="1" x14ac:dyDescent="0.35">
      <c r="A595">
        <v>2025</v>
      </c>
      <c r="B595" t="s">
        <v>0</v>
      </c>
      <c r="C595" t="s">
        <v>394</v>
      </c>
      <c r="D595" s="44">
        <v>800</v>
      </c>
      <c r="E595" t="s">
        <v>42</v>
      </c>
      <c r="F595" t="s">
        <v>328</v>
      </c>
      <c r="G595" t="s">
        <v>348</v>
      </c>
      <c r="H595" t="s">
        <v>63</v>
      </c>
    </row>
    <row r="596" spans="1:13" hidden="1" x14ac:dyDescent="0.35">
      <c r="A596">
        <v>2025</v>
      </c>
      <c r="B596" t="s">
        <v>0</v>
      </c>
      <c r="C596" t="s">
        <v>395</v>
      </c>
      <c r="D596" s="44">
        <v>450</v>
      </c>
      <c r="E596" t="s">
        <v>42</v>
      </c>
      <c r="F596" t="s">
        <v>328</v>
      </c>
      <c r="G596" t="s">
        <v>348</v>
      </c>
      <c r="H596" t="s">
        <v>63</v>
      </c>
    </row>
    <row r="597" spans="1:13" hidden="1" x14ac:dyDescent="0.35">
      <c r="A597">
        <v>2025</v>
      </c>
      <c r="B597" t="s">
        <v>0</v>
      </c>
      <c r="C597" t="s">
        <v>396</v>
      </c>
      <c r="D597" s="44">
        <v>4000</v>
      </c>
      <c r="E597" t="s">
        <v>42</v>
      </c>
      <c r="F597" t="s">
        <v>328</v>
      </c>
      <c r="G597" t="s">
        <v>348</v>
      </c>
      <c r="H597" t="s">
        <v>63</v>
      </c>
    </row>
    <row r="598" spans="1:13" hidden="1" x14ac:dyDescent="0.35">
      <c r="A598">
        <v>2025</v>
      </c>
      <c r="B598" t="s">
        <v>24</v>
      </c>
      <c r="C598" t="s">
        <v>397</v>
      </c>
      <c r="D598" s="44">
        <v>-550</v>
      </c>
      <c r="E598" t="s">
        <v>16</v>
      </c>
      <c r="F598" t="s">
        <v>328</v>
      </c>
      <c r="G598" t="s">
        <v>348</v>
      </c>
      <c r="H598" t="s">
        <v>29</v>
      </c>
    </row>
    <row r="599" spans="1:13" hidden="1" x14ac:dyDescent="0.35">
      <c r="A599">
        <v>2025</v>
      </c>
      <c r="B599" t="s">
        <v>24</v>
      </c>
      <c r="C599" t="s">
        <v>397</v>
      </c>
      <c r="D599" s="44">
        <v>-1650</v>
      </c>
      <c r="E599" t="s">
        <v>16</v>
      </c>
      <c r="F599" t="s">
        <v>328</v>
      </c>
      <c r="G599" t="s">
        <v>348</v>
      </c>
      <c r="H599" t="s">
        <v>29</v>
      </c>
    </row>
    <row r="600" spans="1:13" hidden="1" x14ac:dyDescent="0.35">
      <c r="A600">
        <v>2025</v>
      </c>
      <c r="B600" t="s">
        <v>23</v>
      </c>
      <c r="C600" t="s">
        <v>171</v>
      </c>
      <c r="D600" s="44">
        <v>-88</v>
      </c>
      <c r="E600" t="s">
        <v>16</v>
      </c>
      <c r="F600" t="s">
        <v>328</v>
      </c>
      <c r="G600" t="s">
        <v>348</v>
      </c>
      <c r="H600" t="s">
        <v>29</v>
      </c>
    </row>
    <row r="601" spans="1:13" hidden="1" x14ac:dyDescent="0.35">
      <c r="A601">
        <v>2025</v>
      </c>
      <c r="B601" t="s">
        <v>23</v>
      </c>
      <c r="C601" t="s">
        <v>193</v>
      </c>
      <c r="D601" s="44">
        <v>-375</v>
      </c>
      <c r="E601" t="s">
        <v>16</v>
      </c>
      <c r="F601" t="s">
        <v>328</v>
      </c>
      <c r="G601" t="s">
        <v>348</v>
      </c>
      <c r="H601" t="s">
        <v>29</v>
      </c>
    </row>
    <row r="602" spans="1:13" hidden="1" x14ac:dyDescent="0.35">
      <c r="A602">
        <v>2025</v>
      </c>
      <c r="B602" t="s">
        <v>0</v>
      </c>
      <c r="C602" t="s">
        <v>398</v>
      </c>
      <c r="D602" s="44">
        <v>-600</v>
      </c>
      <c r="E602" t="s">
        <v>16</v>
      </c>
      <c r="F602" t="s">
        <v>328</v>
      </c>
      <c r="G602" t="s">
        <v>348</v>
      </c>
      <c r="H602" t="s">
        <v>29</v>
      </c>
    </row>
    <row r="603" spans="1:13" hidden="1" x14ac:dyDescent="0.35">
      <c r="A603">
        <v>2025</v>
      </c>
      <c r="B603" t="s">
        <v>0</v>
      </c>
      <c r="C603" t="s">
        <v>399</v>
      </c>
      <c r="D603" s="44">
        <v>-256</v>
      </c>
      <c r="E603" t="s">
        <v>16</v>
      </c>
      <c r="F603" t="s">
        <v>328</v>
      </c>
      <c r="G603" t="s">
        <v>348</v>
      </c>
      <c r="H603" t="s">
        <v>29</v>
      </c>
    </row>
    <row r="604" spans="1:13" hidden="1" x14ac:dyDescent="0.35">
      <c r="A604">
        <v>2025</v>
      </c>
      <c r="B604" t="s">
        <v>0</v>
      </c>
      <c r="C604" t="s">
        <v>400</v>
      </c>
      <c r="D604" s="44">
        <v>-420</v>
      </c>
      <c r="E604" t="s">
        <v>16</v>
      </c>
      <c r="F604" t="s">
        <v>328</v>
      </c>
      <c r="G604" t="s">
        <v>348</v>
      </c>
      <c r="H604" t="s">
        <v>29</v>
      </c>
    </row>
    <row r="605" spans="1:13" hidden="1" x14ac:dyDescent="0.35">
      <c r="A605">
        <v>2025</v>
      </c>
      <c r="B605" t="s">
        <v>0</v>
      </c>
      <c r="C605" t="s">
        <v>401</v>
      </c>
      <c r="D605" s="44">
        <v>-440</v>
      </c>
      <c r="E605" t="s">
        <v>16</v>
      </c>
      <c r="F605" t="s">
        <v>328</v>
      </c>
      <c r="G605" t="s">
        <v>348</v>
      </c>
      <c r="H605" t="s">
        <v>29</v>
      </c>
    </row>
    <row r="606" spans="1:13" hidden="1" x14ac:dyDescent="0.35">
      <c r="A606">
        <v>2025</v>
      </c>
      <c r="B606" t="s">
        <v>0</v>
      </c>
      <c r="C606" t="s">
        <v>402</v>
      </c>
      <c r="D606" s="44">
        <v>-420</v>
      </c>
      <c r="E606" t="s">
        <v>16</v>
      </c>
      <c r="F606" t="s">
        <v>328</v>
      </c>
      <c r="G606" t="s">
        <v>348</v>
      </c>
      <c r="H606" t="s">
        <v>29</v>
      </c>
    </row>
    <row r="607" spans="1:13" hidden="1" x14ac:dyDescent="0.35">
      <c r="A607">
        <v>2025</v>
      </c>
      <c r="B607" t="s">
        <v>0</v>
      </c>
      <c r="C607" t="s">
        <v>401</v>
      </c>
      <c r="D607" s="44">
        <v>-880</v>
      </c>
      <c r="E607" t="s">
        <v>16</v>
      </c>
      <c r="F607" t="s">
        <v>328</v>
      </c>
      <c r="G607" t="s">
        <v>348</v>
      </c>
      <c r="H607" t="s">
        <v>29</v>
      </c>
    </row>
    <row r="608" spans="1:13" hidden="1" x14ac:dyDescent="0.35">
      <c r="A608">
        <v>2025</v>
      </c>
      <c r="B608" t="s">
        <v>0</v>
      </c>
      <c r="C608" t="s">
        <v>403</v>
      </c>
      <c r="D608" s="44">
        <v>-252</v>
      </c>
      <c r="E608" t="s">
        <v>16</v>
      </c>
      <c r="F608" t="s">
        <v>328</v>
      </c>
      <c r="G608" t="s">
        <v>348</v>
      </c>
      <c r="H608" t="s">
        <v>29</v>
      </c>
    </row>
    <row r="609" spans="1:8" hidden="1" x14ac:dyDescent="0.35">
      <c r="A609">
        <v>2025</v>
      </c>
      <c r="B609" t="s">
        <v>0</v>
      </c>
      <c r="C609" t="s">
        <v>404</v>
      </c>
      <c r="D609" s="44">
        <v>-528</v>
      </c>
      <c r="E609" t="s">
        <v>16</v>
      </c>
      <c r="F609" t="s">
        <v>328</v>
      </c>
      <c r="G609" t="s">
        <v>348</v>
      </c>
      <c r="H609" t="s">
        <v>29</v>
      </c>
    </row>
    <row r="610" spans="1:8" hidden="1" x14ac:dyDescent="0.35">
      <c r="A610">
        <v>2025</v>
      </c>
      <c r="B610" t="s">
        <v>0</v>
      </c>
      <c r="C610" t="s">
        <v>405</v>
      </c>
      <c r="D610" s="44">
        <v>-252</v>
      </c>
      <c r="E610" t="s">
        <v>16</v>
      </c>
      <c r="F610" t="s">
        <v>328</v>
      </c>
      <c r="G610" t="s">
        <v>348</v>
      </c>
      <c r="H610" t="s">
        <v>29</v>
      </c>
    </row>
    <row r="611" spans="1:8" hidden="1" x14ac:dyDescent="0.35">
      <c r="A611">
        <v>2025</v>
      </c>
      <c r="B611" t="s">
        <v>0</v>
      </c>
      <c r="C611" t="s">
        <v>404</v>
      </c>
      <c r="D611" s="44">
        <v>-176</v>
      </c>
      <c r="E611" t="s">
        <v>16</v>
      </c>
      <c r="F611" t="s">
        <v>328</v>
      </c>
      <c r="G611" t="s">
        <v>348</v>
      </c>
      <c r="H611" t="s">
        <v>29</v>
      </c>
    </row>
    <row r="612" spans="1:8" hidden="1" x14ac:dyDescent="0.35">
      <c r="A612">
        <v>2025</v>
      </c>
      <c r="B612" t="s">
        <v>0</v>
      </c>
      <c r="C612" t="s">
        <v>171</v>
      </c>
      <c r="D612" s="44">
        <v>-900</v>
      </c>
      <c r="E612" t="s">
        <v>16</v>
      </c>
      <c r="F612" t="s">
        <v>328</v>
      </c>
      <c r="G612" t="s">
        <v>348</v>
      </c>
      <c r="H612" t="s">
        <v>29</v>
      </c>
    </row>
    <row r="613" spans="1:8" hidden="1" x14ac:dyDescent="0.35">
      <c r="A613">
        <v>2025</v>
      </c>
      <c r="B613" t="s">
        <v>0</v>
      </c>
      <c r="C613" t="s">
        <v>406</v>
      </c>
      <c r="D613" s="44">
        <v>-400</v>
      </c>
      <c r="E613" t="s">
        <v>16</v>
      </c>
      <c r="F613" t="s">
        <v>328</v>
      </c>
      <c r="G613" t="s">
        <v>348</v>
      </c>
      <c r="H613" t="s">
        <v>29</v>
      </c>
    </row>
    <row r="614" spans="1:8" hidden="1" x14ac:dyDescent="0.35">
      <c r="A614">
        <v>2025</v>
      </c>
      <c r="B614" t="s">
        <v>0</v>
      </c>
      <c r="C614" t="s">
        <v>407</v>
      </c>
      <c r="D614" s="44">
        <v>-600</v>
      </c>
      <c r="E614" t="s">
        <v>16</v>
      </c>
      <c r="F614" t="s">
        <v>328</v>
      </c>
      <c r="G614" t="s">
        <v>348</v>
      </c>
      <c r="H614" t="s">
        <v>29</v>
      </c>
    </row>
    <row r="615" spans="1:8" hidden="1" x14ac:dyDescent="0.35">
      <c r="A615">
        <v>2025</v>
      </c>
      <c r="B615" t="s">
        <v>0</v>
      </c>
      <c r="C615" t="s">
        <v>408</v>
      </c>
      <c r="D615" s="44">
        <v>-252</v>
      </c>
      <c r="E615" t="s">
        <v>16</v>
      </c>
      <c r="F615" t="s">
        <v>328</v>
      </c>
      <c r="G615" t="s">
        <v>348</v>
      </c>
      <c r="H615" t="s">
        <v>29</v>
      </c>
    </row>
    <row r="616" spans="1:8" hidden="1" x14ac:dyDescent="0.35">
      <c r="A616">
        <v>2025</v>
      </c>
      <c r="B616" t="s">
        <v>0</v>
      </c>
      <c r="C616" t="s">
        <v>409</v>
      </c>
      <c r="D616" s="44">
        <v>-176</v>
      </c>
      <c r="E616" t="s">
        <v>16</v>
      </c>
      <c r="F616" t="s">
        <v>328</v>
      </c>
      <c r="G616" t="s">
        <v>348</v>
      </c>
      <c r="H616" t="s">
        <v>29</v>
      </c>
    </row>
    <row r="617" spans="1:8" hidden="1" x14ac:dyDescent="0.35">
      <c r="A617">
        <v>2025</v>
      </c>
      <c r="B617" t="s">
        <v>0</v>
      </c>
      <c r="C617" t="s">
        <v>410</v>
      </c>
      <c r="D617" s="44">
        <v>-420</v>
      </c>
      <c r="E617" t="s">
        <v>16</v>
      </c>
      <c r="F617" t="s">
        <v>328</v>
      </c>
      <c r="G617" t="s">
        <v>348</v>
      </c>
      <c r="H617" t="s">
        <v>29</v>
      </c>
    </row>
    <row r="618" spans="1:8" hidden="1" x14ac:dyDescent="0.35">
      <c r="A618">
        <v>2025</v>
      </c>
      <c r="B618" t="s">
        <v>0</v>
      </c>
      <c r="C618" t="s">
        <v>411</v>
      </c>
      <c r="D618" s="44">
        <v>-880</v>
      </c>
      <c r="E618" t="s">
        <v>16</v>
      </c>
      <c r="F618" t="s">
        <v>328</v>
      </c>
      <c r="G618" t="s">
        <v>348</v>
      </c>
      <c r="H618" t="s">
        <v>29</v>
      </c>
    </row>
    <row r="619" spans="1:8" hidden="1" x14ac:dyDescent="0.35">
      <c r="A619">
        <v>2025</v>
      </c>
      <c r="B619" t="s">
        <v>0</v>
      </c>
      <c r="C619" t="s">
        <v>412</v>
      </c>
      <c r="D619" s="44">
        <v>-352</v>
      </c>
      <c r="E619" t="s">
        <v>16</v>
      </c>
      <c r="F619" t="s">
        <v>328</v>
      </c>
      <c r="G619" t="s">
        <v>348</v>
      </c>
      <c r="H619" t="s">
        <v>29</v>
      </c>
    </row>
    <row r="620" spans="1:8" hidden="1" x14ac:dyDescent="0.35">
      <c r="A620">
        <v>2025</v>
      </c>
      <c r="B620" t="s">
        <v>0</v>
      </c>
      <c r="C620" t="s">
        <v>413</v>
      </c>
      <c r="D620" s="44">
        <v>-252</v>
      </c>
      <c r="E620" t="s">
        <v>16</v>
      </c>
      <c r="F620" t="s">
        <v>328</v>
      </c>
      <c r="G620" t="s">
        <v>348</v>
      </c>
      <c r="H620" t="s">
        <v>29</v>
      </c>
    </row>
    <row r="621" spans="1:8" hidden="1" x14ac:dyDescent="0.35">
      <c r="A621">
        <v>2025</v>
      </c>
      <c r="B621" t="s">
        <v>0</v>
      </c>
      <c r="C621" t="s">
        <v>414</v>
      </c>
      <c r="D621" s="44">
        <v>-88</v>
      </c>
      <c r="E621" t="s">
        <v>16</v>
      </c>
      <c r="F621" t="s">
        <v>328</v>
      </c>
      <c r="G621" t="s">
        <v>348</v>
      </c>
      <c r="H621" t="s">
        <v>29</v>
      </c>
    </row>
    <row r="622" spans="1:8" hidden="1" x14ac:dyDescent="0.35">
      <c r="A622">
        <v>2025</v>
      </c>
      <c r="B622" t="s">
        <v>0</v>
      </c>
      <c r="C622" t="s">
        <v>193</v>
      </c>
      <c r="D622" s="44">
        <v>-750</v>
      </c>
      <c r="E622" t="s">
        <v>16</v>
      </c>
      <c r="F622" t="s">
        <v>328</v>
      </c>
      <c r="G622" t="s">
        <v>348</v>
      </c>
      <c r="H622" t="s">
        <v>29</v>
      </c>
    </row>
    <row r="623" spans="1:8" hidden="1" x14ac:dyDescent="0.35">
      <c r="A623">
        <v>2025</v>
      </c>
      <c r="B623" t="s">
        <v>0</v>
      </c>
      <c r="C623" t="s">
        <v>415</v>
      </c>
      <c r="D623" s="44">
        <v>-2000</v>
      </c>
      <c r="E623" t="s">
        <v>16</v>
      </c>
      <c r="F623" t="s">
        <v>328</v>
      </c>
      <c r="G623" t="s">
        <v>348</v>
      </c>
      <c r="H623" t="s">
        <v>29</v>
      </c>
    </row>
    <row r="624" spans="1:8" hidden="1" x14ac:dyDescent="0.35">
      <c r="A624">
        <v>2025</v>
      </c>
      <c r="B624" t="s">
        <v>0</v>
      </c>
      <c r="C624" t="s">
        <v>416</v>
      </c>
      <c r="D624" s="44">
        <v>-2000</v>
      </c>
      <c r="E624" t="s">
        <v>16</v>
      </c>
      <c r="F624" t="s">
        <v>328</v>
      </c>
      <c r="G624" t="s">
        <v>348</v>
      </c>
      <c r="H624" t="s">
        <v>29</v>
      </c>
    </row>
    <row r="625" spans="1:13" hidden="1" x14ac:dyDescent="0.35">
      <c r="A625">
        <v>2025</v>
      </c>
      <c r="B625" t="s">
        <v>0</v>
      </c>
      <c r="C625" t="s">
        <v>417</v>
      </c>
      <c r="D625" s="44">
        <v>0</v>
      </c>
      <c r="E625" t="s">
        <v>16</v>
      </c>
      <c r="F625" t="s">
        <v>328</v>
      </c>
      <c r="G625" t="s">
        <v>348</v>
      </c>
      <c r="H625" t="s">
        <v>29</v>
      </c>
    </row>
    <row r="626" spans="1:13" hidden="1" x14ac:dyDescent="0.35">
      <c r="A626">
        <v>2025</v>
      </c>
      <c r="B626" t="s">
        <v>0</v>
      </c>
      <c r="C626" t="s">
        <v>418</v>
      </c>
      <c r="D626" s="44">
        <v>0</v>
      </c>
      <c r="E626" t="s">
        <v>16</v>
      </c>
      <c r="F626" t="s">
        <v>328</v>
      </c>
      <c r="G626" t="s">
        <v>348</v>
      </c>
      <c r="H626" t="s">
        <v>29</v>
      </c>
    </row>
    <row r="627" spans="1:13" hidden="1" x14ac:dyDescent="0.35">
      <c r="A627">
        <v>2025</v>
      </c>
      <c r="B627" t="s">
        <v>31</v>
      </c>
      <c r="C627" t="s">
        <v>419</v>
      </c>
      <c r="D627" s="44">
        <v>-500</v>
      </c>
      <c r="E627" t="s">
        <v>16</v>
      </c>
      <c r="F627" t="s">
        <v>328</v>
      </c>
      <c r="G627" t="s">
        <v>348</v>
      </c>
      <c r="H627" t="s">
        <v>29</v>
      </c>
    </row>
    <row r="628" spans="1:13" hidden="1" x14ac:dyDescent="0.35">
      <c r="A628">
        <v>2025</v>
      </c>
      <c r="B628" t="s">
        <v>31</v>
      </c>
      <c r="C628" t="s">
        <v>420</v>
      </c>
      <c r="D628" s="44">
        <v>-250</v>
      </c>
      <c r="E628" t="s">
        <v>16</v>
      </c>
      <c r="F628" t="s">
        <v>328</v>
      </c>
      <c r="G628" t="s">
        <v>348</v>
      </c>
      <c r="H628" t="s">
        <v>29</v>
      </c>
    </row>
    <row r="629" spans="1:13" x14ac:dyDescent="0.35">
      <c r="A629" s="53">
        <v>2026</v>
      </c>
      <c r="B629" s="53" t="s">
        <v>31</v>
      </c>
      <c r="C629" s="66" t="s">
        <v>421</v>
      </c>
      <c r="D629" s="62">
        <v>-30000</v>
      </c>
      <c r="E629" s="53" t="s">
        <v>16</v>
      </c>
      <c r="F629" s="53" t="s">
        <v>328</v>
      </c>
      <c r="G629" s="53" t="s">
        <v>390</v>
      </c>
      <c r="H629" s="53" t="s">
        <v>77</v>
      </c>
      <c r="I629" s="53" t="s">
        <v>20</v>
      </c>
      <c r="J629" s="64"/>
      <c r="K629" t="s">
        <v>21</v>
      </c>
      <c r="L629" t="s">
        <v>21</v>
      </c>
      <c r="M629" t="s">
        <v>22</v>
      </c>
    </row>
    <row r="630" spans="1:13" x14ac:dyDescent="0.35">
      <c r="A630">
        <v>2026</v>
      </c>
      <c r="B630" t="s">
        <v>31</v>
      </c>
      <c r="C630" s="67" t="s">
        <v>422</v>
      </c>
      <c r="D630" s="44">
        <v>-2500</v>
      </c>
      <c r="E630" t="s">
        <v>16</v>
      </c>
      <c r="F630" t="s">
        <v>328</v>
      </c>
      <c r="G630" t="s">
        <v>390</v>
      </c>
      <c r="H630" t="s">
        <v>77</v>
      </c>
      <c r="I630" t="s">
        <v>20</v>
      </c>
      <c r="K630" t="s">
        <v>21</v>
      </c>
      <c r="L630" t="s">
        <v>21</v>
      </c>
      <c r="M630" t="s">
        <v>22</v>
      </c>
    </row>
    <row r="631" spans="1:13" x14ac:dyDescent="0.35">
      <c r="A631" s="53">
        <v>2026</v>
      </c>
      <c r="B631" s="53" t="s">
        <v>31</v>
      </c>
      <c r="C631" s="66" t="s">
        <v>423</v>
      </c>
      <c r="D631" s="62">
        <v>-2500</v>
      </c>
      <c r="E631" s="53" t="s">
        <v>16</v>
      </c>
      <c r="F631" s="53" t="s">
        <v>328</v>
      </c>
      <c r="G631" s="53" t="s">
        <v>390</v>
      </c>
      <c r="H631" s="53" t="s">
        <v>77</v>
      </c>
      <c r="I631" s="53" t="s">
        <v>20</v>
      </c>
      <c r="J631" s="53"/>
      <c r="K631" t="s">
        <v>21</v>
      </c>
      <c r="L631" t="s">
        <v>21</v>
      </c>
      <c r="M631" t="s">
        <v>22</v>
      </c>
    </row>
    <row r="632" spans="1:13" x14ac:dyDescent="0.35">
      <c r="A632">
        <v>2026</v>
      </c>
      <c r="B632" t="s">
        <v>31</v>
      </c>
      <c r="C632" s="67" t="s">
        <v>424</v>
      </c>
      <c r="D632" s="44">
        <v>-1000</v>
      </c>
      <c r="E632" t="s">
        <v>16</v>
      </c>
      <c r="F632" t="s">
        <v>328</v>
      </c>
      <c r="G632" t="s">
        <v>390</v>
      </c>
      <c r="H632" t="s">
        <v>260</v>
      </c>
      <c r="I632" t="s">
        <v>20</v>
      </c>
      <c r="K632" t="s">
        <v>21</v>
      </c>
      <c r="L632" t="s">
        <v>21</v>
      </c>
      <c r="M632" t="s">
        <v>22</v>
      </c>
    </row>
    <row r="633" spans="1:13" x14ac:dyDescent="0.35">
      <c r="A633" s="53">
        <v>2026</v>
      </c>
      <c r="B633" s="53" t="s">
        <v>31</v>
      </c>
      <c r="C633" s="66" t="s">
        <v>425</v>
      </c>
      <c r="D633" s="62">
        <v>-7000</v>
      </c>
      <c r="E633" s="53" t="s">
        <v>16</v>
      </c>
      <c r="F633" s="53" t="s">
        <v>328</v>
      </c>
      <c r="G633" s="53" t="s">
        <v>390</v>
      </c>
      <c r="H633" s="53" t="s">
        <v>260</v>
      </c>
      <c r="I633" s="53" t="s">
        <v>20</v>
      </c>
      <c r="J633" s="53"/>
      <c r="K633" t="s">
        <v>21</v>
      </c>
      <c r="L633" t="s">
        <v>21</v>
      </c>
      <c r="M633" t="s">
        <v>22</v>
      </c>
    </row>
    <row r="634" spans="1:13" x14ac:dyDescent="0.35">
      <c r="A634">
        <v>2026</v>
      </c>
      <c r="B634" t="s">
        <v>31</v>
      </c>
      <c r="C634" s="67" t="s">
        <v>426</v>
      </c>
      <c r="D634" s="44">
        <v>-19750</v>
      </c>
      <c r="E634" t="s">
        <v>16</v>
      </c>
      <c r="F634" t="s">
        <v>328</v>
      </c>
      <c r="G634" t="s">
        <v>390</v>
      </c>
      <c r="H634" t="s">
        <v>260</v>
      </c>
      <c r="I634" t="s">
        <v>20</v>
      </c>
      <c r="K634" t="s">
        <v>21</v>
      </c>
      <c r="L634" t="s">
        <v>21</v>
      </c>
      <c r="M634" t="s">
        <v>22</v>
      </c>
    </row>
    <row r="635" spans="1:13" x14ac:dyDescent="0.35">
      <c r="A635" s="53">
        <v>2026</v>
      </c>
      <c r="B635" s="53" t="s">
        <v>31</v>
      </c>
      <c r="C635" s="66" t="s">
        <v>427</v>
      </c>
      <c r="D635" s="62">
        <v>-3000</v>
      </c>
      <c r="E635" s="53" t="s">
        <v>16</v>
      </c>
      <c r="F635" s="53" t="s">
        <v>328</v>
      </c>
      <c r="G635" s="53" t="s">
        <v>390</v>
      </c>
      <c r="H635" s="53" t="s">
        <v>260</v>
      </c>
      <c r="I635" s="53" t="s">
        <v>20</v>
      </c>
      <c r="J635" s="53"/>
      <c r="K635" t="s">
        <v>21</v>
      </c>
      <c r="L635" t="s">
        <v>21</v>
      </c>
      <c r="M635" t="s">
        <v>22</v>
      </c>
    </row>
    <row r="636" spans="1:13" x14ac:dyDescent="0.35">
      <c r="A636">
        <v>2026</v>
      </c>
      <c r="B636" t="s">
        <v>31</v>
      </c>
      <c r="C636" s="67" t="s">
        <v>428</v>
      </c>
      <c r="D636" s="44">
        <v>-1300</v>
      </c>
      <c r="E636" t="s">
        <v>16</v>
      </c>
      <c r="F636" t="s">
        <v>328</v>
      </c>
      <c r="G636" t="s">
        <v>390</v>
      </c>
      <c r="H636" t="s">
        <v>267</v>
      </c>
      <c r="I636" t="s">
        <v>20</v>
      </c>
      <c r="K636" t="s">
        <v>21</v>
      </c>
      <c r="L636" t="s">
        <v>21</v>
      </c>
      <c r="M636" t="s">
        <v>22</v>
      </c>
    </row>
    <row r="637" spans="1:13" x14ac:dyDescent="0.35">
      <c r="A637">
        <v>2026</v>
      </c>
      <c r="B637" t="s">
        <v>14</v>
      </c>
      <c r="C637" t="s">
        <v>429</v>
      </c>
      <c r="D637" s="44">
        <v>43400</v>
      </c>
      <c r="E637" t="s">
        <v>42</v>
      </c>
      <c r="F637" t="s">
        <v>328</v>
      </c>
      <c r="G637" t="s">
        <v>390</v>
      </c>
      <c r="H637" t="s">
        <v>87</v>
      </c>
      <c r="I637" t="s">
        <v>20</v>
      </c>
      <c r="K637" t="s">
        <v>21</v>
      </c>
      <c r="L637" t="s">
        <v>21</v>
      </c>
      <c r="M637" t="s">
        <v>22</v>
      </c>
    </row>
    <row r="638" spans="1:13" x14ac:dyDescent="0.35">
      <c r="A638" s="66">
        <v>2026</v>
      </c>
      <c r="B638" s="66" t="s">
        <v>31</v>
      </c>
      <c r="C638" s="66" t="s">
        <v>430</v>
      </c>
      <c r="D638" s="71">
        <v>-500</v>
      </c>
      <c r="E638" s="66" t="s">
        <v>16</v>
      </c>
      <c r="F638" s="66" t="s">
        <v>431</v>
      </c>
      <c r="G638" s="66" t="s">
        <v>432</v>
      </c>
      <c r="H638" s="66" t="s">
        <v>29</v>
      </c>
      <c r="I638" t="s">
        <v>20</v>
      </c>
      <c r="J638" s="66"/>
      <c r="K638" t="s">
        <v>30</v>
      </c>
      <c r="L638" t="s">
        <v>30</v>
      </c>
      <c r="M638" t="s">
        <v>22</v>
      </c>
    </row>
    <row r="639" spans="1:13" x14ac:dyDescent="0.35">
      <c r="A639" s="66">
        <v>2026</v>
      </c>
      <c r="B639" s="66" t="s">
        <v>31</v>
      </c>
      <c r="C639" s="66" t="s">
        <v>433</v>
      </c>
      <c r="D639" s="71">
        <v>-500</v>
      </c>
      <c r="E639" s="66" t="s">
        <v>16</v>
      </c>
      <c r="F639" s="66" t="s">
        <v>431</v>
      </c>
      <c r="G639" s="66" t="s">
        <v>432</v>
      </c>
      <c r="H639" s="66" t="s">
        <v>29</v>
      </c>
      <c r="I639" s="66" t="s">
        <v>20</v>
      </c>
      <c r="J639" s="66"/>
      <c r="K639" t="s">
        <v>21</v>
      </c>
      <c r="L639" t="s">
        <v>21</v>
      </c>
      <c r="M639" t="s">
        <v>22</v>
      </c>
    </row>
    <row r="640" spans="1:13" x14ac:dyDescent="0.35">
      <c r="A640" s="67">
        <v>2026</v>
      </c>
      <c r="B640" s="67" t="s">
        <v>31</v>
      </c>
      <c r="C640" s="67" t="s">
        <v>434</v>
      </c>
      <c r="D640" s="72">
        <v>-700</v>
      </c>
      <c r="E640" s="67" t="s">
        <v>16</v>
      </c>
      <c r="F640" s="67" t="s">
        <v>431</v>
      </c>
      <c r="G640" s="67" t="s">
        <v>432</v>
      </c>
      <c r="H640" s="67" t="s">
        <v>29</v>
      </c>
      <c r="I640" s="67" t="s">
        <v>20</v>
      </c>
      <c r="J640" s="67"/>
      <c r="K640" t="s">
        <v>21</v>
      </c>
      <c r="L640" t="s">
        <v>21</v>
      </c>
      <c r="M640" t="s">
        <v>22</v>
      </c>
    </row>
    <row r="641" spans="1:13" x14ac:dyDescent="0.35">
      <c r="A641" s="66">
        <v>2026</v>
      </c>
      <c r="B641" s="66" t="s">
        <v>31</v>
      </c>
      <c r="C641" s="66" t="s">
        <v>435</v>
      </c>
      <c r="D641" s="71">
        <v>-900</v>
      </c>
      <c r="E641" s="66" t="s">
        <v>16</v>
      </c>
      <c r="F641" s="66" t="s">
        <v>431</v>
      </c>
      <c r="G641" s="66" t="s">
        <v>432</v>
      </c>
      <c r="H641" s="66" t="s">
        <v>29</v>
      </c>
      <c r="I641" s="66" t="s">
        <v>20</v>
      </c>
      <c r="J641" s="66"/>
      <c r="K641" t="s">
        <v>21</v>
      </c>
      <c r="L641" t="s">
        <v>21</v>
      </c>
      <c r="M641" t="s">
        <v>22</v>
      </c>
    </row>
    <row r="642" spans="1:13" hidden="1" x14ac:dyDescent="0.35">
      <c r="A642">
        <v>2025</v>
      </c>
      <c r="B642" t="s">
        <v>31</v>
      </c>
      <c r="C642" t="s">
        <v>436</v>
      </c>
      <c r="D642" s="44">
        <v>6750</v>
      </c>
      <c r="E642" t="s">
        <v>42</v>
      </c>
      <c r="F642" t="s">
        <v>328</v>
      </c>
      <c r="G642" t="s">
        <v>390</v>
      </c>
      <c r="H642" t="s">
        <v>63</v>
      </c>
    </row>
    <row r="643" spans="1:13" hidden="1" x14ac:dyDescent="0.35">
      <c r="A643">
        <v>2025</v>
      </c>
      <c r="B643" t="s">
        <v>31</v>
      </c>
      <c r="C643" t="s">
        <v>426</v>
      </c>
      <c r="D643" s="44">
        <v>8000</v>
      </c>
      <c r="E643" t="s">
        <v>42</v>
      </c>
      <c r="F643" t="s">
        <v>328</v>
      </c>
      <c r="G643" t="s">
        <v>390</v>
      </c>
      <c r="H643" t="s">
        <v>63</v>
      </c>
    </row>
    <row r="644" spans="1:13" hidden="1" x14ac:dyDescent="0.35">
      <c r="A644">
        <v>2025</v>
      </c>
      <c r="B644" t="s">
        <v>31</v>
      </c>
      <c r="C644" t="s">
        <v>437</v>
      </c>
      <c r="D644" s="44">
        <v>-2250</v>
      </c>
      <c r="E644" t="s">
        <v>16</v>
      </c>
      <c r="F644" t="s">
        <v>328</v>
      </c>
      <c r="G644" t="s">
        <v>390</v>
      </c>
      <c r="H644" t="s">
        <v>63</v>
      </c>
    </row>
    <row r="645" spans="1:13" hidden="1" x14ac:dyDescent="0.35">
      <c r="A645">
        <v>2025</v>
      </c>
      <c r="B645" t="s">
        <v>31</v>
      </c>
      <c r="C645" t="s">
        <v>421</v>
      </c>
      <c r="D645" s="44">
        <v>-18300</v>
      </c>
      <c r="E645" t="s">
        <v>16</v>
      </c>
      <c r="F645" t="s">
        <v>328</v>
      </c>
      <c r="G645" t="s">
        <v>390</v>
      </c>
      <c r="H645" t="s">
        <v>77</v>
      </c>
    </row>
    <row r="646" spans="1:13" hidden="1" x14ac:dyDescent="0.35">
      <c r="A646">
        <v>2025</v>
      </c>
      <c r="B646" t="s">
        <v>31</v>
      </c>
      <c r="C646" t="s">
        <v>422</v>
      </c>
      <c r="D646" s="44">
        <v>-5800</v>
      </c>
      <c r="E646" t="s">
        <v>16</v>
      </c>
      <c r="F646" t="s">
        <v>328</v>
      </c>
      <c r="G646" t="s">
        <v>390</v>
      </c>
      <c r="H646" t="s">
        <v>77</v>
      </c>
    </row>
    <row r="647" spans="1:13" hidden="1" x14ac:dyDescent="0.35">
      <c r="A647">
        <v>2025</v>
      </c>
      <c r="B647" t="s">
        <v>31</v>
      </c>
      <c r="C647" t="s">
        <v>423</v>
      </c>
      <c r="D647" s="44">
        <v>-5600</v>
      </c>
      <c r="E647" t="s">
        <v>16</v>
      </c>
      <c r="F647" t="s">
        <v>328</v>
      </c>
      <c r="G647" t="s">
        <v>390</v>
      </c>
      <c r="H647" t="s">
        <v>77</v>
      </c>
    </row>
    <row r="648" spans="1:13" hidden="1" x14ac:dyDescent="0.35">
      <c r="A648">
        <v>2025</v>
      </c>
      <c r="B648" t="s">
        <v>31</v>
      </c>
      <c r="C648" t="s">
        <v>424</v>
      </c>
      <c r="D648" s="44">
        <v>-4000</v>
      </c>
      <c r="E648" t="s">
        <v>16</v>
      </c>
      <c r="F648" t="s">
        <v>328</v>
      </c>
      <c r="G648" t="s">
        <v>390</v>
      </c>
      <c r="H648" t="s">
        <v>260</v>
      </c>
    </row>
    <row r="649" spans="1:13" hidden="1" x14ac:dyDescent="0.35">
      <c r="A649">
        <v>2025</v>
      </c>
      <c r="B649" t="s">
        <v>31</v>
      </c>
      <c r="C649" t="s">
        <v>425</v>
      </c>
      <c r="D649" s="44">
        <v>-12690</v>
      </c>
      <c r="E649" t="s">
        <v>16</v>
      </c>
      <c r="F649" t="s">
        <v>328</v>
      </c>
      <c r="G649" t="s">
        <v>390</v>
      </c>
      <c r="H649" t="s">
        <v>260</v>
      </c>
    </row>
    <row r="650" spans="1:13" hidden="1" x14ac:dyDescent="0.35">
      <c r="A650">
        <v>2025</v>
      </c>
      <c r="B650" t="s">
        <v>31</v>
      </c>
      <c r="C650" t="s">
        <v>426</v>
      </c>
      <c r="D650" s="44">
        <v>-22450</v>
      </c>
      <c r="E650" t="s">
        <v>16</v>
      </c>
      <c r="F650" t="s">
        <v>328</v>
      </c>
      <c r="G650" t="s">
        <v>390</v>
      </c>
      <c r="H650" t="s">
        <v>260</v>
      </c>
    </row>
    <row r="651" spans="1:13" hidden="1" x14ac:dyDescent="0.35">
      <c r="A651">
        <v>2025</v>
      </c>
      <c r="B651" t="s">
        <v>31</v>
      </c>
      <c r="C651" t="s">
        <v>427</v>
      </c>
      <c r="D651" s="44">
        <v>-4000</v>
      </c>
      <c r="E651" t="s">
        <v>16</v>
      </c>
      <c r="F651" t="s">
        <v>328</v>
      </c>
      <c r="G651" t="s">
        <v>390</v>
      </c>
      <c r="H651" t="s">
        <v>260</v>
      </c>
    </row>
    <row r="652" spans="1:13" hidden="1" x14ac:dyDescent="0.35">
      <c r="A652">
        <v>2025</v>
      </c>
      <c r="B652" t="s">
        <v>31</v>
      </c>
      <c r="C652" t="s">
        <v>428</v>
      </c>
      <c r="D652" s="44">
        <v>57250</v>
      </c>
      <c r="E652" t="s">
        <v>42</v>
      </c>
      <c r="F652" t="s">
        <v>328</v>
      </c>
      <c r="G652" t="s">
        <v>390</v>
      </c>
      <c r="H652" t="s">
        <v>267</v>
      </c>
    </row>
    <row r="653" spans="1:13" x14ac:dyDescent="0.35">
      <c r="A653" s="67">
        <v>2026</v>
      </c>
      <c r="B653" s="67" t="s">
        <v>25</v>
      </c>
      <c r="C653" s="67" t="s">
        <v>438</v>
      </c>
      <c r="D653" s="72">
        <v>-12500</v>
      </c>
      <c r="E653" s="67" t="s">
        <v>16</v>
      </c>
      <c r="F653" s="67" t="s">
        <v>431</v>
      </c>
      <c r="G653" s="67" t="s">
        <v>439</v>
      </c>
      <c r="H653" s="67" t="s">
        <v>29</v>
      </c>
      <c r="I653" s="67" t="s">
        <v>20</v>
      </c>
      <c r="J653" s="67"/>
      <c r="K653" t="s">
        <v>30</v>
      </c>
      <c r="L653" t="s">
        <v>30</v>
      </c>
      <c r="M653" t="s">
        <v>22</v>
      </c>
    </row>
    <row r="654" spans="1:13" x14ac:dyDescent="0.35">
      <c r="A654" s="53">
        <v>2026</v>
      </c>
      <c r="B654" s="53" t="s">
        <v>31</v>
      </c>
      <c r="C654" s="53" t="s">
        <v>440</v>
      </c>
      <c r="D654" s="60">
        <v>-750</v>
      </c>
      <c r="E654" s="53" t="s">
        <v>16</v>
      </c>
      <c r="F654" s="53" t="s">
        <v>441</v>
      </c>
      <c r="G654" s="53" t="s">
        <v>442</v>
      </c>
      <c r="H654" s="53" t="s">
        <v>29</v>
      </c>
      <c r="I654" s="53" t="s">
        <v>20</v>
      </c>
      <c r="J654" s="64"/>
      <c r="K654" t="s">
        <v>30</v>
      </c>
      <c r="L654" t="s">
        <v>30</v>
      </c>
      <c r="M654" t="s">
        <v>22</v>
      </c>
    </row>
    <row r="655" spans="1:13" x14ac:dyDescent="0.35">
      <c r="A655">
        <v>2026</v>
      </c>
      <c r="B655" t="s">
        <v>31</v>
      </c>
      <c r="C655" t="s">
        <v>443</v>
      </c>
      <c r="D655" s="44">
        <v>-500</v>
      </c>
      <c r="E655" t="s">
        <v>16</v>
      </c>
      <c r="F655" t="s">
        <v>441</v>
      </c>
      <c r="G655" t="s">
        <v>442</v>
      </c>
      <c r="H655" t="s">
        <v>29</v>
      </c>
      <c r="I655" t="s">
        <v>20</v>
      </c>
      <c r="J655" s="65"/>
      <c r="K655" t="s">
        <v>21</v>
      </c>
      <c r="L655" t="s">
        <v>21</v>
      </c>
      <c r="M655" t="s">
        <v>22</v>
      </c>
    </row>
    <row r="656" spans="1:13" x14ac:dyDescent="0.35">
      <c r="A656" s="53">
        <v>2026</v>
      </c>
      <c r="B656" s="53" t="s">
        <v>31</v>
      </c>
      <c r="C656" s="53" t="s">
        <v>444</v>
      </c>
      <c r="D656" s="62">
        <v>-500</v>
      </c>
      <c r="E656" s="53" t="s">
        <v>16</v>
      </c>
      <c r="F656" s="53" t="s">
        <v>441</v>
      </c>
      <c r="G656" s="53" t="s">
        <v>442</v>
      </c>
      <c r="H656" s="53" t="s">
        <v>29</v>
      </c>
      <c r="I656" s="53" t="s">
        <v>20</v>
      </c>
      <c r="J656" s="64"/>
      <c r="K656" t="s">
        <v>30</v>
      </c>
      <c r="L656" t="s">
        <v>30</v>
      </c>
      <c r="M656" t="s">
        <v>22</v>
      </c>
    </row>
    <row r="657" spans="1:13" hidden="1" x14ac:dyDescent="0.35">
      <c r="A657">
        <v>2025</v>
      </c>
      <c r="B657" t="s">
        <v>31</v>
      </c>
      <c r="C657" t="s">
        <v>430</v>
      </c>
      <c r="D657" s="44">
        <v>-250</v>
      </c>
      <c r="E657" t="s">
        <v>16</v>
      </c>
      <c r="F657" t="s">
        <v>431</v>
      </c>
      <c r="G657" t="s">
        <v>432</v>
      </c>
      <c r="H657" t="s">
        <v>29</v>
      </c>
    </row>
    <row r="658" spans="1:13" hidden="1" x14ac:dyDescent="0.35">
      <c r="A658">
        <v>2025</v>
      </c>
      <c r="B658" t="s">
        <v>31</v>
      </c>
      <c r="C658" t="s">
        <v>445</v>
      </c>
      <c r="D658" s="44">
        <v>-500</v>
      </c>
      <c r="E658" t="s">
        <v>16</v>
      </c>
      <c r="F658" t="s">
        <v>431</v>
      </c>
      <c r="G658" t="s">
        <v>432</v>
      </c>
      <c r="H658" t="s">
        <v>29</v>
      </c>
    </row>
    <row r="659" spans="1:13" hidden="1" x14ac:dyDescent="0.35">
      <c r="A659">
        <v>2025</v>
      </c>
      <c r="B659" t="s">
        <v>31</v>
      </c>
      <c r="C659" t="s">
        <v>433</v>
      </c>
      <c r="D659" s="44">
        <v>-3600</v>
      </c>
      <c r="E659" t="s">
        <v>16</v>
      </c>
      <c r="F659" t="s">
        <v>431</v>
      </c>
      <c r="G659" t="s">
        <v>432</v>
      </c>
      <c r="H659" t="s">
        <v>29</v>
      </c>
    </row>
    <row r="660" spans="1:13" hidden="1" x14ac:dyDescent="0.35">
      <c r="A660">
        <v>2025</v>
      </c>
      <c r="B660" t="s">
        <v>31</v>
      </c>
      <c r="C660" t="s">
        <v>434</v>
      </c>
      <c r="D660" s="44">
        <v>-2000</v>
      </c>
      <c r="E660" t="s">
        <v>16</v>
      </c>
      <c r="F660" t="s">
        <v>431</v>
      </c>
      <c r="G660" t="s">
        <v>432</v>
      </c>
      <c r="H660" t="s">
        <v>29</v>
      </c>
    </row>
    <row r="661" spans="1:13" hidden="1" x14ac:dyDescent="0.35">
      <c r="A661">
        <v>2025</v>
      </c>
      <c r="B661" t="s">
        <v>31</v>
      </c>
      <c r="C661" t="s">
        <v>435</v>
      </c>
      <c r="D661" s="44">
        <v>-500</v>
      </c>
      <c r="E661" t="s">
        <v>16</v>
      </c>
      <c r="F661" t="s">
        <v>431</v>
      </c>
      <c r="G661" t="s">
        <v>432</v>
      </c>
      <c r="H661" t="s">
        <v>29</v>
      </c>
    </row>
    <row r="662" spans="1:13" hidden="1" x14ac:dyDescent="0.35">
      <c r="A662">
        <v>2025</v>
      </c>
      <c r="B662" t="s">
        <v>31</v>
      </c>
      <c r="C662" t="s">
        <v>446</v>
      </c>
      <c r="D662" s="44">
        <v>-500</v>
      </c>
      <c r="E662" t="s">
        <v>16</v>
      </c>
      <c r="F662" t="s">
        <v>431</v>
      </c>
      <c r="G662" t="s">
        <v>432</v>
      </c>
      <c r="H662" t="s">
        <v>29</v>
      </c>
    </row>
    <row r="663" spans="1:13" ht="31" x14ac:dyDescent="0.35">
      <c r="A663">
        <v>2026</v>
      </c>
      <c r="B663" t="s">
        <v>31</v>
      </c>
      <c r="C663" s="65" t="s">
        <v>447</v>
      </c>
      <c r="D663" s="44">
        <v>-750</v>
      </c>
      <c r="E663" t="s">
        <v>16</v>
      </c>
      <c r="F663" t="s">
        <v>441</v>
      </c>
      <c r="G663" t="s">
        <v>442</v>
      </c>
      <c r="H663" t="s">
        <v>29</v>
      </c>
      <c r="I663" t="s">
        <v>20</v>
      </c>
      <c r="J663" s="65"/>
      <c r="K663" t="s">
        <v>21</v>
      </c>
      <c r="L663" t="s">
        <v>21</v>
      </c>
      <c r="M663" t="s">
        <v>22</v>
      </c>
    </row>
    <row r="664" spans="1:13" hidden="1" x14ac:dyDescent="0.35">
      <c r="A664">
        <v>2025</v>
      </c>
      <c r="B664" t="s">
        <v>25</v>
      </c>
      <c r="C664" t="s">
        <v>438</v>
      </c>
      <c r="D664" s="44">
        <v>-12000</v>
      </c>
      <c r="E664" t="s">
        <v>16</v>
      </c>
      <c r="F664" t="s">
        <v>431</v>
      </c>
      <c r="G664" t="s">
        <v>439</v>
      </c>
      <c r="H664" t="s">
        <v>49</v>
      </c>
    </row>
    <row r="665" spans="1:13" ht="31" x14ac:dyDescent="0.35">
      <c r="A665" s="53">
        <v>2026</v>
      </c>
      <c r="B665" s="53" t="s">
        <v>31</v>
      </c>
      <c r="C665" s="64" t="s">
        <v>447</v>
      </c>
      <c r="D665" s="62">
        <v>500</v>
      </c>
      <c r="E665" s="53" t="s">
        <v>42</v>
      </c>
      <c r="F665" s="53" t="s">
        <v>441</v>
      </c>
      <c r="G665" s="53" t="s">
        <v>442</v>
      </c>
      <c r="H665" s="53" t="s">
        <v>63</v>
      </c>
      <c r="I665" s="53" t="s">
        <v>20</v>
      </c>
      <c r="J665" s="64"/>
      <c r="K665" t="s">
        <v>30</v>
      </c>
      <c r="L665" t="s">
        <v>30</v>
      </c>
      <c r="M665" t="s">
        <v>22</v>
      </c>
    </row>
    <row r="666" spans="1:13" x14ac:dyDescent="0.35">
      <c r="A666" s="53">
        <v>2026</v>
      </c>
      <c r="B666" s="53" t="s">
        <v>31</v>
      </c>
      <c r="C666" t="s">
        <v>448</v>
      </c>
      <c r="F666" s="53" t="s">
        <v>441</v>
      </c>
      <c r="G666" t="s">
        <v>442</v>
      </c>
      <c r="K666" t="s">
        <v>35</v>
      </c>
      <c r="L666" t="s">
        <v>35</v>
      </c>
      <c r="M666" t="s">
        <v>36</v>
      </c>
    </row>
    <row r="667" spans="1:13" x14ac:dyDescent="0.35">
      <c r="A667">
        <v>2026</v>
      </c>
      <c r="B667" s="53" t="s">
        <v>31</v>
      </c>
      <c r="C667" s="53" t="s">
        <v>449</v>
      </c>
      <c r="D667" s="62">
        <v>-900</v>
      </c>
      <c r="E667" s="53" t="s">
        <v>16</v>
      </c>
      <c r="F667" t="s">
        <v>441</v>
      </c>
      <c r="G667" s="53" t="s">
        <v>442</v>
      </c>
      <c r="H667" s="53" t="s">
        <v>29</v>
      </c>
      <c r="I667" s="53"/>
      <c r="J667" s="53"/>
      <c r="K667" t="s">
        <v>21</v>
      </c>
      <c r="L667" t="s">
        <v>21</v>
      </c>
      <c r="M667" t="s">
        <v>22</v>
      </c>
    </row>
    <row r="668" spans="1:13" x14ac:dyDescent="0.35">
      <c r="A668" s="53">
        <v>2026</v>
      </c>
      <c r="B668" s="53" t="s">
        <v>31</v>
      </c>
      <c r="C668" t="s">
        <v>450</v>
      </c>
      <c r="D668" s="44">
        <v>-900</v>
      </c>
      <c r="E668" t="s">
        <v>16</v>
      </c>
      <c r="F668" s="53" t="s">
        <v>441</v>
      </c>
      <c r="G668" t="s">
        <v>442</v>
      </c>
      <c r="H668" s="53" t="s">
        <v>29</v>
      </c>
      <c r="K668" t="s">
        <v>21</v>
      </c>
      <c r="L668" t="s">
        <v>21</v>
      </c>
      <c r="M668" t="s">
        <v>22</v>
      </c>
    </row>
    <row r="669" spans="1:13" x14ac:dyDescent="0.35">
      <c r="A669">
        <v>2026</v>
      </c>
      <c r="B669" s="53" t="s">
        <v>31</v>
      </c>
      <c r="C669" s="53" t="s">
        <v>451</v>
      </c>
      <c r="D669" s="62">
        <v>-250</v>
      </c>
      <c r="E669" s="53" t="s">
        <v>16</v>
      </c>
      <c r="F669" t="s">
        <v>441</v>
      </c>
      <c r="G669" s="53" t="s">
        <v>442</v>
      </c>
      <c r="H669" s="53" t="s">
        <v>29</v>
      </c>
      <c r="I669" s="53"/>
      <c r="J669" s="53"/>
      <c r="K669" t="s">
        <v>30</v>
      </c>
      <c r="L669" t="s">
        <v>30</v>
      </c>
      <c r="M669" t="s">
        <v>22</v>
      </c>
    </row>
    <row r="670" spans="1:13" x14ac:dyDescent="0.35">
      <c r="A670">
        <v>2026</v>
      </c>
      <c r="B670" t="s">
        <v>31</v>
      </c>
      <c r="C670" t="s">
        <v>452</v>
      </c>
      <c r="D670" s="44">
        <v>-2500</v>
      </c>
      <c r="E670" t="s">
        <v>16</v>
      </c>
      <c r="F670" t="s">
        <v>441</v>
      </c>
      <c r="G670" t="s">
        <v>442</v>
      </c>
      <c r="H670" t="s">
        <v>29</v>
      </c>
      <c r="K670" t="s">
        <v>21</v>
      </c>
      <c r="L670" t="s">
        <v>21</v>
      </c>
      <c r="M670" t="s">
        <v>22</v>
      </c>
    </row>
    <row r="671" spans="1:13" x14ac:dyDescent="0.35">
      <c r="A671" s="66">
        <v>2026</v>
      </c>
      <c r="B671" s="66" t="s">
        <v>14</v>
      </c>
      <c r="C671" s="66" t="s">
        <v>122</v>
      </c>
      <c r="D671" s="44">
        <v>0</v>
      </c>
      <c r="E671" s="66" t="s">
        <v>42</v>
      </c>
      <c r="F671" s="66" t="s">
        <v>453</v>
      </c>
      <c r="G671" s="66" t="s">
        <v>454</v>
      </c>
      <c r="H671" s="67" t="s">
        <v>87</v>
      </c>
      <c r="I671" s="66" t="s">
        <v>80</v>
      </c>
      <c r="J671" s="71"/>
      <c r="K671" t="s">
        <v>35</v>
      </c>
      <c r="L671" t="s">
        <v>35</v>
      </c>
      <c r="M671" t="s">
        <v>36</v>
      </c>
    </row>
    <row r="672" spans="1:13" hidden="1" x14ac:dyDescent="0.35">
      <c r="A672">
        <v>2025</v>
      </c>
      <c r="B672" t="s">
        <v>24</v>
      </c>
      <c r="C672" t="s">
        <v>455</v>
      </c>
      <c r="E672" t="s">
        <v>16</v>
      </c>
      <c r="F672" t="s">
        <v>453</v>
      </c>
      <c r="G672" t="s">
        <v>454</v>
      </c>
      <c r="H672" t="s">
        <v>29</v>
      </c>
      <c r="J672" s="44">
        <v>-800</v>
      </c>
    </row>
    <row r="673" spans="1:13" hidden="1" x14ac:dyDescent="0.35">
      <c r="A673">
        <v>2025</v>
      </c>
      <c r="B673" t="s">
        <v>25</v>
      </c>
      <c r="C673" t="s">
        <v>456</v>
      </c>
      <c r="E673" t="s">
        <v>16</v>
      </c>
      <c r="F673" t="s">
        <v>453</v>
      </c>
      <c r="G673" t="s">
        <v>454</v>
      </c>
      <c r="H673" t="s">
        <v>29</v>
      </c>
      <c r="J673" s="44">
        <v>-800</v>
      </c>
    </row>
    <row r="674" spans="1:13" hidden="1" x14ac:dyDescent="0.35">
      <c r="A674">
        <v>2025</v>
      </c>
      <c r="B674" t="s">
        <v>23</v>
      </c>
      <c r="C674" t="s">
        <v>457</v>
      </c>
      <c r="E674" t="s">
        <v>16</v>
      </c>
      <c r="F674" t="s">
        <v>453</v>
      </c>
      <c r="G674" t="s">
        <v>454</v>
      </c>
      <c r="H674" t="s">
        <v>29</v>
      </c>
      <c r="J674" s="44">
        <v>-1000</v>
      </c>
    </row>
    <row r="675" spans="1:13" hidden="1" x14ac:dyDescent="0.35">
      <c r="A675">
        <v>2025</v>
      </c>
      <c r="B675" t="s">
        <v>23</v>
      </c>
      <c r="C675" t="s">
        <v>458</v>
      </c>
      <c r="E675" t="s">
        <v>16</v>
      </c>
      <c r="F675" t="s">
        <v>453</v>
      </c>
      <c r="G675" t="s">
        <v>454</v>
      </c>
      <c r="H675" t="s">
        <v>29</v>
      </c>
      <c r="J675" s="44">
        <v>-2000</v>
      </c>
    </row>
    <row r="676" spans="1:13" hidden="1" x14ac:dyDescent="0.35">
      <c r="A676">
        <v>2025</v>
      </c>
      <c r="B676" t="s">
        <v>31</v>
      </c>
      <c r="C676" t="s">
        <v>459</v>
      </c>
      <c r="E676" t="s">
        <v>16</v>
      </c>
      <c r="F676" t="s">
        <v>453</v>
      </c>
      <c r="G676" t="s">
        <v>454</v>
      </c>
      <c r="H676" t="s">
        <v>29</v>
      </c>
      <c r="J676" s="44">
        <v>-1900</v>
      </c>
    </row>
    <row r="677" spans="1:13" hidden="1" x14ac:dyDescent="0.35">
      <c r="A677">
        <v>2025</v>
      </c>
      <c r="B677" t="s">
        <v>14</v>
      </c>
      <c r="C677" t="s">
        <v>122</v>
      </c>
      <c r="E677" t="s">
        <v>42</v>
      </c>
      <c r="F677" t="s">
        <v>453</v>
      </c>
      <c r="G677" t="s">
        <v>454</v>
      </c>
      <c r="H677" t="s">
        <v>87</v>
      </c>
      <c r="J677" s="44">
        <v>8400</v>
      </c>
    </row>
    <row r="678" spans="1:13" x14ac:dyDescent="0.35">
      <c r="A678">
        <v>2026</v>
      </c>
      <c r="B678" t="s">
        <v>24</v>
      </c>
      <c r="C678" t="s">
        <v>455</v>
      </c>
      <c r="D678" s="44">
        <v>0</v>
      </c>
      <c r="E678" t="s">
        <v>16</v>
      </c>
      <c r="F678" t="s">
        <v>453</v>
      </c>
      <c r="G678" t="s">
        <v>454</v>
      </c>
      <c r="H678" t="s">
        <v>29</v>
      </c>
      <c r="I678" t="s">
        <v>20</v>
      </c>
      <c r="J678" s="44"/>
      <c r="K678" t="s">
        <v>35</v>
      </c>
      <c r="L678" t="s">
        <v>35</v>
      </c>
      <c r="M678" t="s">
        <v>36</v>
      </c>
    </row>
    <row r="679" spans="1:13" x14ac:dyDescent="0.35">
      <c r="A679">
        <v>2026</v>
      </c>
      <c r="B679" t="s">
        <v>25</v>
      </c>
      <c r="C679" t="s">
        <v>456</v>
      </c>
      <c r="D679" s="44">
        <v>0</v>
      </c>
      <c r="E679" t="s">
        <v>16</v>
      </c>
      <c r="F679" t="s">
        <v>453</v>
      </c>
      <c r="G679" t="s">
        <v>454</v>
      </c>
      <c r="H679" t="s">
        <v>29</v>
      </c>
      <c r="I679" t="s">
        <v>20</v>
      </c>
      <c r="J679" s="44"/>
      <c r="K679" t="s">
        <v>35</v>
      </c>
      <c r="L679" t="s">
        <v>35</v>
      </c>
      <c r="M679" t="s">
        <v>36</v>
      </c>
    </row>
    <row r="680" spans="1:13" x14ac:dyDescent="0.35">
      <c r="A680">
        <v>2026</v>
      </c>
      <c r="B680" t="s">
        <v>23</v>
      </c>
      <c r="C680" t="s">
        <v>457</v>
      </c>
      <c r="D680" s="44">
        <v>0</v>
      </c>
      <c r="E680" t="s">
        <v>16</v>
      </c>
      <c r="F680" t="s">
        <v>453</v>
      </c>
      <c r="G680" t="s">
        <v>454</v>
      </c>
      <c r="H680" t="s">
        <v>29</v>
      </c>
      <c r="I680" t="s">
        <v>20</v>
      </c>
      <c r="J680" s="44"/>
      <c r="K680" t="s">
        <v>35</v>
      </c>
      <c r="L680" t="s">
        <v>35</v>
      </c>
      <c r="M680" t="s">
        <v>36</v>
      </c>
    </row>
    <row r="681" spans="1:13" x14ac:dyDescent="0.35">
      <c r="A681">
        <v>2026</v>
      </c>
      <c r="B681" t="s">
        <v>31</v>
      </c>
      <c r="C681" t="s">
        <v>459</v>
      </c>
      <c r="D681" s="44">
        <v>0</v>
      </c>
      <c r="E681" t="s">
        <v>16</v>
      </c>
      <c r="F681" t="s">
        <v>453</v>
      </c>
      <c r="G681" t="s">
        <v>454</v>
      </c>
      <c r="H681" t="s">
        <v>29</v>
      </c>
      <c r="I681" t="s">
        <v>20</v>
      </c>
      <c r="J681" s="44"/>
      <c r="K681" t="s">
        <v>35</v>
      </c>
      <c r="L681" t="s">
        <v>35</v>
      </c>
      <c r="M681" t="s">
        <v>36</v>
      </c>
    </row>
    <row r="682" spans="1:13" x14ac:dyDescent="0.35">
      <c r="A682">
        <v>2026</v>
      </c>
      <c r="B682" t="s">
        <v>23</v>
      </c>
      <c r="C682" t="s">
        <v>458</v>
      </c>
      <c r="D682" s="44">
        <v>0</v>
      </c>
      <c r="E682" t="s">
        <v>16</v>
      </c>
      <c r="F682" t="s">
        <v>453</v>
      </c>
      <c r="G682" t="s">
        <v>454</v>
      </c>
      <c r="H682" t="s">
        <v>29</v>
      </c>
      <c r="I682" t="s">
        <v>20</v>
      </c>
      <c r="J682" s="44"/>
      <c r="K682" t="s">
        <v>35</v>
      </c>
      <c r="L682" t="s">
        <v>35</v>
      </c>
      <c r="M682" t="s">
        <v>36</v>
      </c>
    </row>
    <row r="683" spans="1:13" x14ac:dyDescent="0.35">
      <c r="A683" s="67">
        <v>2026</v>
      </c>
      <c r="B683" s="67" t="s">
        <v>24</v>
      </c>
      <c r="C683" s="67" t="s">
        <v>460</v>
      </c>
      <c r="D683" s="72">
        <v>0</v>
      </c>
      <c r="E683" s="67" t="s">
        <v>42</v>
      </c>
      <c r="F683" s="67" t="s">
        <v>453</v>
      </c>
      <c r="G683" s="67" t="s">
        <v>461</v>
      </c>
      <c r="H683" s="67" t="s">
        <v>63</v>
      </c>
      <c r="I683" s="67" t="s">
        <v>20</v>
      </c>
      <c r="J683" s="72"/>
      <c r="K683" t="s">
        <v>35</v>
      </c>
      <c r="L683" t="s">
        <v>35</v>
      </c>
      <c r="M683" t="s">
        <v>36</v>
      </c>
    </row>
    <row r="684" spans="1:13" x14ac:dyDescent="0.35">
      <c r="A684">
        <v>2026</v>
      </c>
      <c r="B684" t="s">
        <v>14</v>
      </c>
      <c r="C684" s="67" t="s">
        <v>460</v>
      </c>
      <c r="D684" s="44">
        <v>0</v>
      </c>
      <c r="E684" t="s">
        <v>42</v>
      </c>
      <c r="F684" t="s">
        <v>453</v>
      </c>
      <c r="G684" t="s">
        <v>461</v>
      </c>
      <c r="H684" t="s">
        <v>63</v>
      </c>
      <c r="I684" t="s">
        <v>20</v>
      </c>
      <c r="J684" s="44"/>
      <c r="K684" t="s">
        <v>35</v>
      </c>
      <c r="L684" t="s">
        <v>35</v>
      </c>
      <c r="M684" t="s">
        <v>36</v>
      </c>
    </row>
    <row r="685" spans="1:13" x14ac:dyDescent="0.35">
      <c r="A685">
        <v>2026</v>
      </c>
      <c r="B685" t="s">
        <v>14</v>
      </c>
      <c r="C685" t="s">
        <v>462</v>
      </c>
      <c r="D685" s="44">
        <v>0</v>
      </c>
      <c r="E685" t="s">
        <v>16</v>
      </c>
      <c r="F685" t="s">
        <v>453</v>
      </c>
      <c r="G685" t="s">
        <v>461</v>
      </c>
      <c r="H685" t="s">
        <v>29</v>
      </c>
      <c r="I685" t="s">
        <v>20</v>
      </c>
      <c r="J685" s="44"/>
      <c r="K685" t="s">
        <v>35</v>
      </c>
      <c r="L685" t="s">
        <v>35</v>
      </c>
      <c r="M685" t="s">
        <v>36</v>
      </c>
    </row>
    <row r="686" spans="1:13" x14ac:dyDescent="0.35">
      <c r="A686">
        <v>2026</v>
      </c>
      <c r="B686" t="s">
        <v>24</v>
      </c>
      <c r="C686" t="s">
        <v>463</v>
      </c>
      <c r="D686" s="44">
        <v>0</v>
      </c>
      <c r="E686" t="s">
        <v>16</v>
      </c>
      <c r="F686" t="s">
        <v>453</v>
      </c>
      <c r="G686" t="s">
        <v>461</v>
      </c>
      <c r="H686" t="s">
        <v>29</v>
      </c>
      <c r="I686" t="s">
        <v>80</v>
      </c>
      <c r="J686" s="44"/>
      <c r="K686" t="s">
        <v>35</v>
      </c>
      <c r="L686" t="s">
        <v>35</v>
      </c>
      <c r="M686" t="s">
        <v>36</v>
      </c>
    </row>
    <row r="687" spans="1:13" hidden="1" x14ac:dyDescent="0.35">
      <c r="A687">
        <v>2025</v>
      </c>
      <c r="B687" t="s">
        <v>31</v>
      </c>
      <c r="C687" t="s">
        <v>464</v>
      </c>
      <c r="D687" s="44">
        <v>500</v>
      </c>
      <c r="E687" t="s">
        <v>42</v>
      </c>
      <c r="F687" t="s">
        <v>441</v>
      </c>
      <c r="G687" t="s">
        <v>442</v>
      </c>
      <c r="H687" t="s">
        <v>63</v>
      </c>
    </row>
    <row r="688" spans="1:13" hidden="1" x14ac:dyDescent="0.35">
      <c r="A688">
        <v>2025</v>
      </c>
      <c r="B688" t="s">
        <v>31</v>
      </c>
      <c r="C688" t="s">
        <v>465</v>
      </c>
      <c r="D688" s="44">
        <v>500</v>
      </c>
      <c r="E688" t="s">
        <v>42</v>
      </c>
      <c r="F688" t="s">
        <v>441</v>
      </c>
      <c r="G688" t="s">
        <v>442</v>
      </c>
      <c r="H688" t="s">
        <v>63</v>
      </c>
    </row>
    <row r="689" spans="1:13" hidden="1" x14ac:dyDescent="0.35">
      <c r="A689">
        <v>2025</v>
      </c>
      <c r="B689" t="s">
        <v>31</v>
      </c>
      <c r="C689" t="s">
        <v>440</v>
      </c>
      <c r="D689" s="44">
        <v>-2500</v>
      </c>
      <c r="E689" t="s">
        <v>16</v>
      </c>
      <c r="F689" t="s">
        <v>441</v>
      </c>
      <c r="G689" t="s">
        <v>442</v>
      </c>
      <c r="H689" t="s">
        <v>29</v>
      </c>
    </row>
    <row r="690" spans="1:13" hidden="1" x14ac:dyDescent="0.35">
      <c r="A690">
        <v>2025</v>
      </c>
      <c r="B690" t="s">
        <v>31</v>
      </c>
      <c r="C690" t="s">
        <v>466</v>
      </c>
      <c r="D690" s="44">
        <v>-750</v>
      </c>
      <c r="E690" t="s">
        <v>16</v>
      </c>
      <c r="F690" t="s">
        <v>441</v>
      </c>
      <c r="G690" t="s">
        <v>442</v>
      </c>
      <c r="H690" t="s">
        <v>29</v>
      </c>
    </row>
    <row r="691" spans="1:13" hidden="1" x14ac:dyDescent="0.35">
      <c r="A691">
        <v>2025</v>
      </c>
      <c r="B691" t="s">
        <v>31</v>
      </c>
      <c r="C691" t="s">
        <v>467</v>
      </c>
      <c r="D691" s="44">
        <v>-1000</v>
      </c>
      <c r="E691" t="s">
        <v>16</v>
      </c>
      <c r="F691" t="s">
        <v>441</v>
      </c>
      <c r="G691" t="s">
        <v>442</v>
      </c>
      <c r="H691" t="s">
        <v>29</v>
      </c>
    </row>
    <row r="692" spans="1:13" hidden="1" x14ac:dyDescent="0.35">
      <c r="A692">
        <v>2025</v>
      </c>
      <c r="B692" t="s">
        <v>31</v>
      </c>
      <c r="C692" t="s">
        <v>464</v>
      </c>
      <c r="D692" s="44">
        <v>-1800</v>
      </c>
      <c r="E692" t="s">
        <v>16</v>
      </c>
      <c r="F692" t="s">
        <v>441</v>
      </c>
      <c r="G692" t="s">
        <v>442</v>
      </c>
      <c r="H692" t="s">
        <v>29</v>
      </c>
    </row>
    <row r="693" spans="1:13" hidden="1" x14ac:dyDescent="0.35">
      <c r="A693">
        <v>2025</v>
      </c>
      <c r="B693" t="s">
        <v>31</v>
      </c>
      <c r="C693" t="s">
        <v>465</v>
      </c>
      <c r="D693" s="44">
        <v>-1800</v>
      </c>
      <c r="E693" t="s">
        <v>16</v>
      </c>
      <c r="F693" t="s">
        <v>441</v>
      </c>
      <c r="G693" t="s">
        <v>442</v>
      </c>
      <c r="H693" t="s">
        <v>29</v>
      </c>
    </row>
    <row r="694" spans="1:13" hidden="1" x14ac:dyDescent="0.35">
      <c r="A694">
        <v>2025</v>
      </c>
      <c r="B694" t="s">
        <v>23</v>
      </c>
      <c r="C694" t="s">
        <v>468</v>
      </c>
      <c r="D694" s="44">
        <v>-2250</v>
      </c>
      <c r="E694" t="s">
        <v>16</v>
      </c>
      <c r="F694" t="s">
        <v>453</v>
      </c>
      <c r="G694" t="s">
        <v>469</v>
      </c>
      <c r="H694" t="s">
        <v>29</v>
      </c>
    </row>
    <row r="695" spans="1:13" hidden="1" x14ac:dyDescent="0.35">
      <c r="A695">
        <v>2025</v>
      </c>
      <c r="B695" t="s">
        <v>14</v>
      </c>
      <c r="C695" t="s">
        <v>470</v>
      </c>
      <c r="D695" s="44">
        <v>2750</v>
      </c>
      <c r="E695" t="s">
        <v>42</v>
      </c>
      <c r="F695" t="s">
        <v>453</v>
      </c>
      <c r="G695" t="s">
        <v>469</v>
      </c>
      <c r="H695" t="s">
        <v>63</v>
      </c>
    </row>
    <row r="696" spans="1:13" hidden="1" x14ac:dyDescent="0.35">
      <c r="A696">
        <v>2025</v>
      </c>
      <c r="B696" t="s">
        <v>24</v>
      </c>
      <c r="C696" t="s">
        <v>470</v>
      </c>
      <c r="D696" s="44">
        <v>8250</v>
      </c>
      <c r="E696" t="s">
        <v>42</v>
      </c>
      <c r="F696" t="s">
        <v>453</v>
      </c>
      <c r="G696" t="s">
        <v>469</v>
      </c>
      <c r="H696" t="s">
        <v>63</v>
      </c>
    </row>
    <row r="697" spans="1:13" hidden="1" x14ac:dyDescent="0.35">
      <c r="A697">
        <v>2025</v>
      </c>
      <c r="B697" t="s">
        <v>14</v>
      </c>
      <c r="C697" t="s">
        <v>470</v>
      </c>
      <c r="D697" s="44">
        <v>-1000</v>
      </c>
      <c r="E697" t="s">
        <v>16</v>
      </c>
      <c r="F697" t="s">
        <v>453</v>
      </c>
      <c r="G697" t="s">
        <v>469</v>
      </c>
      <c r="H697" t="s">
        <v>29</v>
      </c>
    </row>
    <row r="698" spans="1:13" hidden="1" x14ac:dyDescent="0.35">
      <c r="A698">
        <v>2025</v>
      </c>
      <c r="B698" t="s">
        <v>23</v>
      </c>
      <c r="C698" t="s">
        <v>470</v>
      </c>
      <c r="D698" s="44">
        <v>-8000</v>
      </c>
      <c r="E698" t="s">
        <v>16</v>
      </c>
      <c r="F698" t="s">
        <v>453</v>
      </c>
      <c r="G698" t="s">
        <v>469</v>
      </c>
      <c r="H698" t="s">
        <v>29</v>
      </c>
    </row>
    <row r="699" spans="1:13" hidden="1" x14ac:dyDescent="0.35">
      <c r="A699">
        <v>2025</v>
      </c>
      <c r="B699" t="s">
        <v>24</v>
      </c>
      <c r="C699" t="s">
        <v>471</v>
      </c>
      <c r="D699" s="44">
        <v>-2250</v>
      </c>
      <c r="E699" t="s">
        <v>16</v>
      </c>
      <c r="F699" t="s">
        <v>453</v>
      </c>
      <c r="G699" t="s">
        <v>472</v>
      </c>
      <c r="H699" t="s">
        <v>29</v>
      </c>
    </row>
    <row r="700" spans="1:13" hidden="1" x14ac:dyDescent="0.35">
      <c r="A700">
        <v>2025</v>
      </c>
      <c r="B700" t="s">
        <v>14</v>
      </c>
      <c r="C700" t="s">
        <v>473</v>
      </c>
      <c r="D700" s="44">
        <v>2750</v>
      </c>
      <c r="E700" t="s">
        <v>42</v>
      </c>
      <c r="F700" t="s">
        <v>453</v>
      </c>
      <c r="G700" t="s">
        <v>472</v>
      </c>
      <c r="H700" t="s">
        <v>63</v>
      </c>
    </row>
    <row r="701" spans="1:13" hidden="1" x14ac:dyDescent="0.35">
      <c r="A701">
        <v>2025</v>
      </c>
      <c r="B701" t="s">
        <v>24</v>
      </c>
      <c r="C701" t="s">
        <v>473</v>
      </c>
      <c r="D701" s="44">
        <v>8250</v>
      </c>
      <c r="E701" t="s">
        <v>42</v>
      </c>
      <c r="F701" t="s">
        <v>453</v>
      </c>
      <c r="G701" t="s">
        <v>472</v>
      </c>
      <c r="H701" t="s">
        <v>63</v>
      </c>
    </row>
    <row r="702" spans="1:13" hidden="1" x14ac:dyDescent="0.35">
      <c r="A702">
        <v>2025</v>
      </c>
      <c r="B702" t="s">
        <v>14</v>
      </c>
      <c r="C702" t="s">
        <v>473</v>
      </c>
      <c r="D702" s="44">
        <v>-1000</v>
      </c>
      <c r="E702" t="s">
        <v>16</v>
      </c>
      <c r="F702" t="s">
        <v>453</v>
      </c>
      <c r="G702" t="s">
        <v>472</v>
      </c>
      <c r="H702" t="s">
        <v>29</v>
      </c>
    </row>
    <row r="703" spans="1:13" hidden="1" x14ac:dyDescent="0.35">
      <c r="A703">
        <v>2025</v>
      </c>
      <c r="B703" t="s">
        <v>24</v>
      </c>
      <c r="C703" t="s">
        <v>473</v>
      </c>
      <c r="D703" s="44">
        <v>-8000</v>
      </c>
      <c r="E703" t="s">
        <v>16</v>
      </c>
      <c r="F703" t="s">
        <v>453</v>
      </c>
      <c r="G703" t="s">
        <v>472</v>
      </c>
      <c r="H703" t="s">
        <v>29</v>
      </c>
    </row>
    <row r="704" spans="1:13" x14ac:dyDescent="0.35">
      <c r="A704">
        <v>2026</v>
      </c>
      <c r="B704" t="s">
        <v>24</v>
      </c>
      <c r="C704" t="s">
        <v>462</v>
      </c>
      <c r="D704" s="44">
        <v>0</v>
      </c>
      <c r="E704" t="s">
        <v>16</v>
      </c>
      <c r="F704" t="s">
        <v>453</v>
      </c>
      <c r="G704" t="s">
        <v>461</v>
      </c>
      <c r="H704" t="s">
        <v>29</v>
      </c>
      <c r="I704" t="s">
        <v>20</v>
      </c>
      <c r="J704" s="44"/>
      <c r="K704" t="s">
        <v>35</v>
      </c>
      <c r="L704" t="s">
        <v>35</v>
      </c>
      <c r="M704" t="s">
        <v>36</v>
      </c>
    </row>
    <row r="705" spans="1:13" x14ac:dyDescent="0.35">
      <c r="A705">
        <v>2026</v>
      </c>
      <c r="B705" t="s">
        <v>31</v>
      </c>
      <c r="C705" t="s">
        <v>474</v>
      </c>
      <c r="D705" s="44">
        <v>-7000</v>
      </c>
      <c r="E705" t="s">
        <v>16</v>
      </c>
      <c r="F705" t="s">
        <v>309</v>
      </c>
      <c r="G705" t="s">
        <v>310</v>
      </c>
      <c r="H705" t="s">
        <v>29</v>
      </c>
      <c r="J705" s="44"/>
      <c r="K705" t="s">
        <v>21</v>
      </c>
      <c r="L705" t="s">
        <v>21</v>
      </c>
      <c r="M705" t="s">
        <v>22</v>
      </c>
    </row>
    <row r="706" spans="1:13" x14ac:dyDescent="0.35">
      <c r="A706">
        <v>2026</v>
      </c>
      <c r="B706" t="s">
        <v>31</v>
      </c>
      <c r="C706" t="s">
        <v>475</v>
      </c>
      <c r="D706" s="44">
        <v>-11100</v>
      </c>
      <c r="E706" t="s">
        <v>16</v>
      </c>
      <c r="F706" t="s">
        <v>309</v>
      </c>
      <c r="G706" t="s">
        <v>310</v>
      </c>
      <c r="H706" t="s">
        <v>49</v>
      </c>
      <c r="K706" t="s">
        <v>30</v>
      </c>
      <c r="L706" t="s">
        <v>30</v>
      </c>
      <c r="M706" t="s">
        <v>22</v>
      </c>
    </row>
    <row r="707" spans="1:13" x14ac:dyDescent="0.35">
      <c r="A707">
        <v>2026</v>
      </c>
      <c r="B707" t="s">
        <v>31</v>
      </c>
      <c r="C707" t="s">
        <v>318</v>
      </c>
      <c r="D707" s="44">
        <v>0</v>
      </c>
      <c r="E707" t="s">
        <v>42</v>
      </c>
      <c r="F707" t="s">
        <v>309</v>
      </c>
      <c r="G707" t="s">
        <v>310</v>
      </c>
      <c r="H707" t="s">
        <v>63</v>
      </c>
      <c r="I707" t="s">
        <v>20</v>
      </c>
      <c r="K707" t="s">
        <v>35</v>
      </c>
      <c r="L707" t="s">
        <v>35</v>
      </c>
      <c r="M707" t="s">
        <v>36</v>
      </c>
    </row>
    <row r="708" spans="1:13" x14ac:dyDescent="0.35">
      <c r="A708">
        <v>2026</v>
      </c>
      <c r="B708" t="s">
        <v>31</v>
      </c>
      <c r="C708" t="s">
        <v>476</v>
      </c>
      <c r="D708" s="44">
        <v>8900</v>
      </c>
      <c r="E708" t="s">
        <v>42</v>
      </c>
      <c r="F708" t="s">
        <v>309</v>
      </c>
      <c r="G708" t="s">
        <v>310</v>
      </c>
      <c r="H708" t="s">
        <v>57</v>
      </c>
      <c r="I708" t="s">
        <v>20</v>
      </c>
      <c r="K708" t="s">
        <v>21</v>
      </c>
      <c r="L708" t="s">
        <v>21</v>
      </c>
      <c r="M708" t="s">
        <v>22</v>
      </c>
    </row>
    <row r="709" spans="1:13" hidden="1" x14ac:dyDescent="0.35">
      <c r="A709">
        <v>2025</v>
      </c>
      <c r="B709" t="s">
        <v>24</v>
      </c>
      <c r="C709" t="s">
        <v>477</v>
      </c>
      <c r="D709" s="44">
        <v>-3900</v>
      </c>
      <c r="E709" t="s">
        <v>16</v>
      </c>
      <c r="F709" t="s">
        <v>453</v>
      </c>
      <c r="G709" t="s">
        <v>461</v>
      </c>
      <c r="H709" t="s">
        <v>29</v>
      </c>
    </row>
    <row r="710" spans="1:13" hidden="1" x14ac:dyDescent="0.35">
      <c r="A710">
        <v>2025</v>
      </c>
      <c r="B710" t="s">
        <v>14</v>
      </c>
      <c r="C710" t="s">
        <v>478</v>
      </c>
      <c r="D710" s="44">
        <v>4750</v>
      </c>
      <c r="E710" t="s">
        <v>42</v>
      </c>
      <c r="F710" t="s">
        <v>453</v>
      </c>
      <c r="G710" t="s">
        <v>461</v>
      </c>
      <c r="H710" t="s">
        <v>63</v>
      </c>
    </row>
    <row r="711" spans="1:13" hidden="1" x14ac:dyDescent="0.35">
      <c r="A711">
        <v>2025</v>
      </c>
      <c r="B711" t="s">
        <v>24</v>
      </c>
      <c r="C711" t="s">
        <v>478</v>
      </c>
      <c r="D711" s="44">
        <v>14250</v>
      </c>
      <c r="E711" t="s">
        <v>42</v>
      </c>
      <c r="F711" t="s">
        <v>453</v>
      </c>
      <c r="G711" t="s">
        <v>461</v>
      </c>
      <c r="H711" t="s">
        <v>63</v>
      </c>
    </row>
    <row r="712" spans="1:13" hidden="1" x14ac:dyDescent="0.35">
      <c r="A712">
        <v>2025</v>
      </c>
      <c r="B712" t="s">
        <v>14</v>
      </c>
      <c r="C712" t="s">
        <v>478</v>
      </c>
      <c r="D712" s="44">
        <v>-1500</v>
      </c>
      <c r="E712" t="s">
        <v>16</v>
      </c>
      <c r="F712" t="s">
        <v>453</v>
      </c>
      <c r="G712" t="s">
        <v>461</v>
      </c>
      <c r="H712" t="s">
        <v>29</v>
      </c>
    </row>
    <row r="713" spans="1:13" hidden="1" x14ac:dyDescent="0.35">
      <c r="A713">
        <v>2025</v>
      </c>
      <c r="B713" t="s">
        <v>24</v>
      </c>
      <c r="C713" t="s">
        <v>478</v>
      </c>
      <c r="D713" s="44">
        <v>-11500</v>
      </c>
      <c r="E713" t="s">
        <v>16</v>
      </c>
      <c r="F713" t="s">
        <v>453</v>
      </c>
      <c r="G713" t="s">
        <v>461</v>
      </c>
      <c r="H713" t="s">
        <v>29</v>
      </c>
    </row>
    <row r="714" spans="1:13" x14ac:dyDescent="0.35">
      <c r="A714">
        <v>2026</v>
      </c>
      <c r="B714" t="s">
        <v>31</v>
      </c>
      <c r="C714" t="s">
        <v>314</v>
      </c>
      <c r="D714" s="44">
        <v>0</v>
      </c>
      <c r="E714" t="s">
        <v>42</v>
      </c>
      <c r="F714" t="s">
        <v>309</v>
      </c>
      <c r="G714" t="s">
        <v>310</v>
      </c>
      <c r="H714" t="s">
        <v>87</v>
      </c>
      <c r="I714" t="s">
        <v>20</v>
      </c>
      <c r="K714" t="s">
        <v>35</v>
      </c>
      <c r="L714" t="s">
        <v>35</v>
      </c>
      <c r="M714" t="s">
        <v>36</v>
      </c>
    </row>
    <row r="715" spans="1:13" x14ac:dyDescent="0.35">
      <c r="A715">
        <v>2026</v>
      </c>
      <c r="B715" t="s">
        <v>31</v>
      </c>
      <c r="C715" t="s">
        <v>479</v>
      </c>
      <c r="D715" s="44">
        <v>7400</v>
      </c>
      <c r="E715" t="s">
        <v>42</v>
      </c>
      <c r="F715" t="s">
        <v>309</v>
      </c>
      <c r="G715" t="s">
        <v>310</v>
      </c>
      <c r="H715" t="s">
        <v>57</v>
      </c>
      <c r="I715" t="s">
        <v>20</v>
      </c>
      <c r="K715" t="s">
        <v>21</v>
      </c>
      <c r="L715" t="s">
        <v>21</v>
      </c>
      <c r="M715" t="s">
        <v>22</v>
      </c>
    </row>
    <row r="716" spans="1:13" x14ac:dyDescent="0.35">
      <c r="A716">
        <v>2026</v>
      </c>
      <c r="B716" t="s">
        <v>31</v>
      </c>
      <c r="C716" t="s">
        <v>480</v>
      </c>
      <c r="D716" s="44">
        <v>18600</v>
      </c>
      <c r="E716" t="s">
        <v>42</v>
      </c>
      <c r="F716" t="s">
        <v>309</v>
      </c>
      <c r="G716" t="s">
        <v>310</v>
      </c>
      <c r="H716" t="s">
        <v>57</v>
      </c>
      <c r="I716" t="s">
        <v>20</v>
      </c>
      <c r="K716" t="s">
        <v>21</v>
      </c>
      <c r="L716" t="s">
        <v>21</v>
      </c>
      <c r="M716" t="s">
        <v>22</v>
      </c>
    </row>
    <row r="717" spans="1:13" x14ac:dyDescent="0.35">
      <c r="A717">
        <v>2026</v>
      </c>
      <c r="B717" t="s">
        <v>31</v>
      </c>
      <c r="C717" t="s">
        <v>481</v>
      </c>
      <c r="D717" s="44">
        <v>27500</v>
      </c>
      <c r="E717" t="s">
        <v>42</v>
      </c>
      <c r="F717" t="s">
        <v>309</v>
      </c>
      <c r="G717" t="s">
        <v>310</v>
      </c>
      <c r="H717" t="s">
        <v>57</v>
      </c>
      <c r="I717" t="s">
        <v>20</v>
      </c>
      <c r="K717" t="s">
        <v>30</v>
      </c>
      <c r="L717" t="s">
        <v>30</v>
      </c>
      <c r="M717" t="s">
        <v>22</v>
      </c>
    </row>
    <row r="718" spans="1:13" x14ac:dyDescent="0.35">
      <c r="A718">
        <v>2026</v>
      </c>
      <c r="B718" t="s">
        <v>31</v>
      </c>
      <c r="C718" t="s">
        <v>313</v>
      </c>
      <c r="D718" s="44">
        <v>0</v>
      </c>
      <c r="E718" t="s">
        <v>42</v>
      </c>
      <c r="F718" t="s">
        <v>309</v>
      </c>
      <c r="G718" t="s">
        <v>310</v>
      </c>
      <c r="H718" t="s">
        <v>87</v>
      </c>
      <c r="I718" t="s">
        <v>20</v>
      </c>
      <c r="K718" t="s">
        <v>35</v>
      </c>
      <c r="L718" t="s">
        <v>35</v>
      </c>
      <c r="M718" t="s">
        <v>36</v>
      </c>
    </row>
    <row r="719" spans="1:13" x14ac:dyDescent="0.35">
      <c r="A719">
        <v>2026</v>
      </c>
      <c r="B719" t="s">
        <v>31</v>
      </c>
      <c r="C719" t="s">
        <v>308</v>
      </c>
      <c r="D719" s="44">
        <v>0</v>
      </c>
      <c r="E719" t="s">
        <v>42</v>
      </c>
      <c r="F719" t="s">
        <v>309</v>
      </c>
      <c r="G719" t="s">
        <v>310</v>
      </c>
      <c r="H719" t="s">
        <v>29</v>
      </c>
      <c r="I719" t="s">
        <v>20</v>
      </c>
      <c r="K719" t="s">
        <v>35</v>
      </c>
      <c r="L719" t="s">
        <v>35</v>
      </c>
      <c r="M719" t="s">
        <v>36</v>
      </c>
    </row>
    <row r="720" spans="1:13" x14ac:dyDescent="0.35">
      <c r="A720">
        <v>2026</v>
      </c>
      <c r="B720" t="s">
        <v>31</v>
      </c>
      <c r="C720" t="s">
        <v>311</v>
      </c>
      <c r="D720" s="44">
        <v>0</v>
      </c>
      <c r="E720" t="s">
        <v>42</v>
      </c>
      <c r="F720" t="s">
        <v>309</v>
      </c>
      <c r="G720" t="s">
        <v>310</v>
      </c>
      <c r="H720" t="s">
        <v>29</v>
      </c>
      <c r="I720" t="s">
        <v>20</v>
      </c>
      <c r="K720" t="s">
        <v>35</v>
      </c>
      <c r="L720" t="s">
        <v>35</v>
      </c>
      <c r="M720" t="s">
        <v>36</v>
      </c>
    </row>
    <row r="721" spans="1:13" x14ac:dyDescent="0.35">
      <c r="A721">
        <v>2026</v>
      </c>
      <c r="B721" t="s">
        <v>31</v>
      </c>
      <c r="C721" t="s">
        <v>325</v>
      </c>
      <c r="D721" s="44">
        <v>-3000</v>
      </c>
      <c r="E721" t="s">
        <v>16</v>
      </c>
      <c r="F721" t="s">
        <v>309</v>
      </c>
      <c r="G721" t="s">
        <v>310</v>
      </c>
      <c r="H721" t="s">
        <v>29</v>
      </c>
      <c r="I721" t="s">
        <v>20</v>
      </c>
      <c r="K721" t="s">
        <v>30</v>
      </c>
      <c r="L721" t="s">
        <v>30</v>
      </c>
      <c r="M721" t="s">
        <v>22</v>
      </c>
    </row>
    <row r="722" spans="1:13" x14ac:dyDescent="0.35">
      <c r="A722">
        <v>2026</v>
      </c>
      <c r="B722" t="s">
        <v>31</v>
      </c>
      <c r="C722" t="s">
        <v>482</v>
      </c>
      <c r="D722" s="44">
        <v>-1000</v>
      </c>
      <c r="E722" t="s">
        <v>16</v>
      </c>
      <c r="F722" t="s">
        <v>309</v>
      </c>
      <c r="G722" t="s">
        <v>310</v>
      </c>
      <c r="H722" t="s">
        <v>29</v>
      </c>
      <c r="I722" t="s">
        <v>20</v>
      </c>
      <c r="K722" t="s">
        <v>30</v>
      </c>
      <c r="L722" t="s">
        <v>30</v>
      </c>
      <c r="M722" t="s">
        <v>22</v>
      </c>
    </row>
    <row r="723" spans="1:13" x14ac:dyDescent="0.35">
      <c r="A723">
        <v>2026</v>
      </c>
      <c r="B723" t="s">
        <v>31</v>
      </c>
      <c r="C723" t="s">
        <v>483</v>
      </c>
      <c r="D723" s="44">
        <v>-6400</v>
      </c>
      <c r="E723" t="s">
        <v>16</v>
      </c>
      <c r="F723" t="s">
        <v>309</v>
      </c>
      <c r="G723" t="s">
        <v>310</v>
      </c>
      <c r="H723" t="s">
        <v>29</v>
      </c>
      <c r="I723" t="s">
        <v>20</v>
      </c>
      <c r="K723" t="s">
        <v>30</v>
      </c>
      <c r="L723" t="s">
        <v>30</v>
      </c>
      <c r="M723" t="s">
        <v>22</v>
      </c>
    </row>
    <row r="724" spans="1:13" x14ac:dyDescent="0.35">
      <c r="A724">
        <v>2026</v>
      </c>
      <c r="B724" t="s">
        <v>31</v>
      </c>
      <c r="C724" t="s">
        <v>321</v>
      </c>
      <c r="D724" s="44">
        <v>-8000</v>
      </c>
      <c r="E724" t="s">
        <v>16</v>
      </c>
      <c r="F724" t="s">
        <v>309</v>
      </c>
      <c r="G724" t="s">
        <v>310</v>
      </c>
      <c r="H724" t="s">
        <v>29</v>
      </c>
      <c r="I724" t="s">
        <v>20</v>
      </c>
      <c r="K724" t="s">
        <v>30</v>
      </c>
      <c r="L724" t="s">
        <v>30</v>
      </c>
      <c r="M724" t="s">
        <v>22</v>
      </c>
    </row>
    <row r="725" spans="1:13" x14ac:dyDescent="0.35">
      <c r="A725">
        <v>2026</v>
      </c>
      <c r="B725" t="s">
        <v>31</v>
      </c>
      <c r="C725" t="s">
        <v>484</v>
      </c>
      <c r="D725" s="44">
        <v>-29000</v>
      </c>
      <c r="E725" t="s">
        <v>16</v>
      </c>
      <c r="F725" t="s">
        <v>309</v>
      </c>
      <c r="G725" t="s">
        <v>310</v>
      </c>
      <c r="H725" t="s">
        <v>29</v>
      </c>
      <c r="I725" t="s">
        <v>20</v>
      </c>
      <c r="J725" s="44"/>
      <c r="K725" t="s">
        <v>21</v>
      </c>
      <c r="L725" t="s">
        <v>21</v>
      </c>
      <c r="M725" t="s">
        <v>22</v>
      </c>
    </row>
    <row r="726" spans="1:13" x14ac:dyDescent="0.35">
      <c r="A726">
        <v>2026</v>
      </c>
      <c r="B726" t="s">
        <v>31</v>
      </c>
      <c r="C726" t="s">
        <v>485</v>
      </c>
      <c r="D726" s="44">
        <v>-500</v>
      </c>
      <c r="E726" t="s">
        <v>16</v>
      </c>
      <c r="F726" t="s">
        <v>309</v>
      </c>
      <c r="G726" t="s">
        <v>310</v>
      </c>
      <c r="H726" t="s">
        <v>49</v>
      </c>
      <c r="I726" t="s">
        <v>20</v>
      </c>
      <c r="K726" t="s">
        <v>30</v>
      </c>
      <c r="L726" t="s">
        <v>30</v>
      </c>
      <c r="M726" t="s">
        <v>22</v>
      </c>
    </row>
    <row r="727" spans="1:13" x14ac:dyDescent="0.35">
      <c r="A727">
        <v>2026</v>
      </c>
      <c r="B727" t="s">
        <v>31</v>
      </c>
      <c r="C727" t="s">
        <v>318</v>
      </c>
      <c r="D727" s="44">
        <v>0</v>
      </c>
      <c r="E727" t="s">
        <v>16</v>
      </c>
      <c r="F727" t="s">
        <v>309</v>
      </c>
      <c r="G727" t="s">
        <v>310</v>
      </c>
      <c r="H727" t="s">
        <v>29</v>
      </c>
      <c r="I727" t="s">
        <v>20</v>
      </c>
      <c r="K727" t="s">
        <v>35</v>
      </c>
      <c r="L727" t="s">
        <v>35</v>
      </c>
      <c r="M727" t="s">
        <v>36</v>
      </c>
    </row>
    <row r="728" spans="1:13" x14ac:dyDescent="0.35">
      <c r="A728">
        <v>2026</v>
      </c>
      <c r="B728" t="s">
        <v>31</v>
      </c>
      <c r="C728" t="s">
        <v>320</v>
      </c>
      <c r="D728" s="44">
        <v>0</v>
      </c>
      <c r="E728" t="s">
        <v>16</v>
      </c>
      <c r="F728" t="s">
        <v>309</v>
      </c>
      <c r="G728" t="s">
        <v>310</v>
      </c>
      <c r="H728" t="s">
        <v>29</v>
      </c>
      <c r="I728" t="s">
        <v>20</v>
      </c>
      <c r="K728" t="s">
        <v>35</v>
      </c>
      <c r="L728" t="s">
        <v>35</v>
      </c>
      <c r="M728" t="s">
        <v>36</v>
      </c>
    </row>
    <row r="729" spans="1:13" x14ac:dyDescent="0.35">
      <c r="A729">
        <v>2026</v>
      </c>
      <c r="B729" t="s">
        <v>31</v>
      </c>
      <c r="C729" t="s">
        <v>335</v>
      </c>
      <c r="D729" s="44">
        <v>1800</v>
      </c>
      <c r="E729" t="s">
        <v>42</v>
      </c>
      <c r="F729" t="s">
        <v>309</v>
      </c>
      <c r="G729" t="s">
        <v>336</v>
      </c>
      <c r="H729" t="s">
        <v>63</v>
      </c>
      <c r="I729" t="s">
        <v>20</v>
      </c>
      <c r="K729" t="s">
        <v>30</v>
      </c>
      <c r="L729" t="s">
        <v>30</v>
      </c>
      <c r="M729" t="s">
        <v>22</v>
      </c>
    </row>
    <row r="730" spans="1:13" x14ac:dyDescent="0.35">
      <c r="A730">
        <v>2026</v>
      </c>
      <c r="B730" t="s">
        <v>31</v>
      </c>
      <c r="C730" t="s">
        <v>341</v>
      </c>
      <c r="D730" s="44">
        <v>-375</v>
      </c>
      <c r="E730" t="s">
        <v>16</v>
      </c>
      <c r="F730" t="s">
        <v>309</v>
      </c>
      <c r="G730" t="s">
        <v>336</v>
      </c>
      <c r="H730" t="s">
        <v>29</v>
      </c>
      <c r="I730" t="s">
        <v>20</v>
      </c>
      <c r="K730" t="s">
        <v>30</v>
      </c>
      <c r="L730" t="s">
        <v>30</v>
      </c>
      <c r="M730" t="s">
        <v>22</v>
      </c>
    </row>
    <row r="731" spans="1:13" hidden="1" x14ac:dyDescent="0.35">
      <c r="A731">
        <v>2025</v>
      </c>
      <c r="B731" t="s">
        <v>31</v>
      </c>
      <c r="C731" t="s">
        <v>486</v>
      </c>
      <c r="D731" s="44">
        <v>-6000</v>
      </c>
      <c r="E731" t="s">
        <v>16</v>
      </c>
      <c r="F731" t="s">
        <v>225</v>
      </c>
      <c r="G731" t="s">
        <v>226</v>
      </c>
      <c r="H731" t="s">
        <v>29</v>
      </c>
    </row>
    <row r="732" spans="1:13" hidden="1" x14ac:dyDescent="0.35">
      <c r="A732">
        <v>2025</v>
      </c>
      <c r="B732" t="s">
        <v>31</v>
      </c>
      <c r="C732" t="s">
        <v>487</v>
      </c>
      <c r="D732" s="44">
        <v>-1300</v>
      </c>
      <c r="E732" t="s">
        <v>16</v>
      </c>
      <c r="F732" t="s">
        <v>225</v>
      </c>
      <c r="G732" t="s">
        <v>226</v>
      </c>
      <c r="H732" t="s">
        <v>29</v>
      </c>
    </row>
    <row r="733" spans="1:13" hidden="1" x14ac:dyDescent="0.35">
      <c r="A733">
        <v>2025</v>
      </c>
      <c r="B733" t="s">
        <v>31</v>
      </c>
      <c r="C733" t="s">
        <v>488</v>
      </c>
      <c r="D733" s="44">
        <v>-1800</v>
      </c>
      <c r="E733" t="s">
        <v>16</v>
      </c>
      <c r="F733" t="s">
        <v>225</v>
      </c>
      <c r="G733" t="s">
        <v>226</v>
      </c>
      <c r="H733" t="s">
        <v>29</v>
      </c>
    </row>
    <row r="734" spans="1:13" hidden="1" x14ac:dyDescent="0.35">
      <c r="A734">
        <v>2025</v>
      </c>
      <c r="B734" t="s">
        <v>31</v>
      </c>
      <c r="C734" t="s">
        <v>489</v>
      </c>
      <c r="D734" s="44">
        <v>-900</v>
      </c>
      <c r="E734" t="s">
        <v>16</v>
      </c>
      <c r="F734" t="s">
        <v>225</v>
      </c>
      <c r="G734" t="s">
        <v>226</v>
      </c>
      <c r="H734" t="s">
        <v>29</v>
      </c>
    </row>
    <row r="735" spans="1:13" hidden="1" x14ac:dyDescent="0.35">
      <c r="A735">
        <v>2025</v>
      </c>
      <c r="B735" t="s">
        <v>31</v>
      </c>
      <c r="C735" t="s">
        <v>490</v>
      </c>
      <c r="D735" s="44">
        <v>-900</v>
      </c>
      <c r="E735" t="s">
        <v>16</v>
      </c>
      <c r="F735" t="s">
        <v>225</v>
      </c>
      <c r="G735" t="s">
        <v>226</v>
      </c>
      <c r="H735" t="s">
        <v>29</v>
      </c>
    </row>
    <row r="736" spans="1:13" hidden="1" x14ac:dyDescent="0.35">
      <c r="A736">
        <v>2025</v>
      </c>
      <c r="B736" t="s">
        <v>31</v>
      </c>
      <c r="C736" t="s">
        <v>491</v>
      </c>
      <c r="D736" s="44">
        <v>-900</v>
      </c>
      <c r="E736" t="s">
        <v>16</v>
      </c>
      <c r="F736" t="s">
        <v>225</v>
      </c>
      <c r="G736" t="s">
        <v>226</v>
      </c>
      <c r="H736" t="s">
        <v>29</v>
      </c>
    </row>
    <row r="737" spans="1:13" hidden="1" x14ac:dyDescent="0.35">
      <c r="A737">
        <v>2025</v>
      </c>
      <c r="B737" t="s">
        <v>31</v>
      </c>
      <c r="C737" t="s">
        <v>492</v>
      </c>
      <c r="D737" s="44">
        <v>-2500</v>
      </c>
      <c r="E737" t="s">
        <v>16</v>
      </c>
      <c r="F737" t="s">
        <v>225</v>
      </c>
      <c r="G737" t="s">
        <v>226</v>
      </c>
      <c r="H737" t="s">
        <v>29</v>
      </c>
    </row>
    <row r="738" spans="1:13" hidden="1" x14ac:dyDescent="0.35">
      <c r="A738">
        <v>2025</v>
      </c>
      <c r="B738" t="s">
        <v>31</v>
      </c>
      <c r="C738" t="s">
        <v>493</v>
      </c>
      <c r="D738" s="44">
        <v>-2700</v>
      </c>
      <c r="E738" t="s">
        <v>16</v>
      </c>
      <c r="F738" t="s">
        <v>225</v>
      </c>
      <c r="G738" t="s">
        <v>226</v>
      </c>
      <c r="H738" t="s">
        <v>29</v>
      </c>
    </row>
    <row r="739" spans="1:13" x14ac:dyDescent="0.35">
      <c r="A739">
        <v>2026</v>
      </c>
      <c r="B739" t="s">
        <v>31</v>
      </c>
      <c r="C739" t="s">
        <v>339</v>
      </c>
      <c r="D739" s="44" t="s">
        <v>494</v>
      </c>
      <c r="E739" t="s">
        <v>16</v>
      </c>
      <c r="F739" t="s">
        <v>309</v>
      </c>
      <c r="G739" t="s">
        <v>336</v>
      </c>
      <c r="H739" t="s">
        <v>29</v>
      </c>
      <c r="I739" t="s">
        <v>20</v>
      </c>
      <c r="K739" t="s">
        <v>35</v>
      </c>
      <c r="L739" t="s">
        <v>35</v>
      </c>
      <c r="M739" t="s">
        <v>36</v>
      </c>
    </row>
    <row r="740" spans="1:13" x14ac:dyDescent="0.35">
      <c r="A740">
        <v>2026</v>
      </c>
      <c r="B740" t="s">
        <v>31</v>
      </c>
      <c r="C740" t="s">
        <v>483</v>
      </c>
      <c r="D740" s="44">
        <v>-5000</v>
      </c>
      <c r="E740" t="s">
        <v>16</v>
      </c>
      <c r="F740" t="s">
        <v>309</v>
      </c>
      <c r="G740" t="s">
        <v>336</v>
      </c>
      <c r="H740" t="s">
        <v>29</v>
      </c>
      <c r="I740" t="s">
        <v>20</v>
      </c>
      <c r="K740" t="s">
        <v>30</v>
      </c>
      <c r="L740" t="s">
        <v>30</v>
      </c>
      <c r="M740" t="s">
        <v>22</v>
      </c>
    </row>
    <row r="741" spans="1:13" x14ac:dyDescent="0.35">
      <c r="A741">
        <v>2026</v>
      </c>
      <c r="B741" t="s">
        <v>31</v>
      </c>
      <c r="C741" t="s">
        <v>321</v>
      </c>
      <c r="D741" s="44">
        <v>-5000</v>
      </c>
      <c r="E741" t="s">
        <v>16</v>
      </c>
      <c r="F741" t="s">
        <v>309</v>
      </c>
      <c r="G741" t="s">
        <v>336</v>
      </c>
      <c r="H741" t="s">
        <v>29</v>
      </c>
      <c r="I741" t="s">
        <v>20</v>
      </c>
      <c r="K741" t="s">
        <v>30</v>
      </c>
      <c r="L741" t="s">
        <v>30</v>
      </c>
      <c r="M741" t="s">
        <v>22</v>
      </c>
    </row>
    <row r="742" spans="1:13" x14ac:dyDescent="0.35">
      <c r="A742">
        <v>2026</v>
      </c>
      <c r="B742" t="s">
        <v>31</v>
      </c>
      <c r="C742" t="s">
        <v>340</v>
      </c>
      <c r="D742" s="44">
        <v>-10000</v>
      </c>
      <c r="E742" t="s">
        <v>16</v>
      </c>
      <c r="F742" t="s">
        <v>309</v>
      </c>
      <c r="G742" t="s">
        <v>336</v>
      </c>
      <c r="H742" t="s">
        <v>49</v>
      </c>
      <c r="I742" t="s">
        <v>20</v>
      </c>
      <c r="K742" t="s">
        <v>30</v>
      </c>
      <c r="L742" t="s">
        <v>30</v>
      </c>
      <c r="M742" t="s">
        <v>22</v>
      </c>
    </row>
    <row r="743" spans="1:13" x14ac:dyDescent="0.35">
      <c r="A743">
        <v>2026</v>
      </c>
      <c r="B743" t="s">
        <v>31</v>
      </c>
      <c r="C743" t="s">
        <v>338</v>
      </c>
      <c r="D743" s="44">
        <v>-23000</v>
      </c>
      <c r="E743" t="s">
        <v>16</v>
      </c>
      <c r="F743" t="s">
        <v>309</v>
      </c>
      <c r="G743" t="s">
        <v>336</v>
      </c>
      <c r="H743" t="s">
        <v>29</v>
      </c>
      <c r="I743" t="s">
        <v>20</v>
      </c>
      <c r="K743" t="s">
        <v>21</v>
      </c>
      <c r="L743" t="s">
        <v>21</v>
      </c>
      <c r="M743" t="s">
        <v>22</v>
      </c>
    </row>
    <row r="744" spans="1:13" x14ac:dyDescent="0.35">
      <c r="A744">
        <v>2026</v>
      </c>
      <c r="B744" t="s">
        <v>31</v>
      </c>
      <c r="C744" t="s">
        <v>337</v>
      </c>
      <c r="D744" s="44">
        <v>-23500</v>
      </c>
      <c r="E744" t="s">
        <v>16</v>
      </c>
      <c r="F744" t="s">
        <v>309</v>
      </c>
      <c r="G744" t="s">
        <v>336</v>
      </c>
      <c r="H744" t="s">
        <v>29</v>
      </c>
      <c r="I744" t="s">
        <v>20</v>
      </c>
      <c r="K744" t="s">
        <v>21</v>
      </c>
      <c r="L744" t="s">
        <v>21</v>
      </c>
      <c r="M744" t="s">
        <v>22</v>
      </c>
    </row>
    <row r="745" spans="1:13" x14ac:dyDescent="0.35">
      <c r="A745">
        <v>2026</v>
      </c>
      <c r="B745" t="s">
        <v>31</v>
      </c>
      <c r="C745" t="s">
        <v>495</v>
      </c>
      <c r="D745" s="44">
        <v>30000</v>
      </c>
      <c r="E745" t="s">
        <v>42</v>
      </c>
      <c r="F745" t="s">
        <v>309</v>
      </c>
      <c r="G745" t="s">
        <v>336</v>
      </c>
      <c r="H745" t="s">
        <v>29</v>
      </c>
      <c r="I745" t="s">
        <v>20</v>
      </c>
      <c r="K745" t="s">
        <v>21</v>
      </c>
      <c r="L745" t="s">
        <v>21</v>
      </c>
      <c r="M745" t="s">
        <v>22</v>
      </c>
    </row>
  </sheetData>
  <phoneticPr fontId="1" type="noConversion"/>
  <pageMargins left="0.7" right="0.7" top="0.75" bottom="0.75" header="0.3" footer="0.3"/>
  <pageSetup paperSize="9" orientation="portrait" horizontalDpi="360" verticalDpi="360" r:id="rId1"/>
  <tableParts count="1">
    <tablePart r:id="rId2"/>
  </tableParts>
  <extLst>
    <ext xmlns:x14="http://schemas.microsoft.com/office/spreadsheetml/2009/9/main" uri="{CCE6A557-97BC-4b89-ADB6-D9C93CAAB3DF}">
      <x14:dataValidations xmlns:xm="http://schemas.microsoft.com/office/excel/2006/main" count="11">
        <x14:dataValidation type="list" showInputMessage="1" showErrorMessage="1" promptTitle="Kwartaal" xr:uid="{0C502F2F-262E-D94F-9F6A-4149F6FD410D}">
          <x14:formula1>
            <xm:f>Keuzes!$B$2:$B$6</xm:f>
          </x14:formula1>
          <xm:sqref>B14:B18 B40:B41 B2:B12 B192:B239 B251:B308 B49:B179</xm:sqref>
        </x14:dataValidation>
        <x14:dataValidation type="list" showInputMessage="1" showErrorMessage="1" promptTitle="Boekjaar" xr:uid="{650D929E-9407-6046-8A6F-F571A1545F0F}">
          <x14:formula1>
            <xm:f>Keuzes!$A$2:$A$6</xm:f>
          </x14:formula1>
          <xm:sqref>A14:A18 A40:A41 A2:A12 A251:A308 A49:A239</xm:sqref>
        </x14:dataValidation>
        <x14:dataValidation type="list" showInputMessage="1" showErrorMessage="1" promptTitle="Kostenplaats #1" xr:uid="{B52CF085-0A6D-AD4D-ADE1-7904566B08C9}">
          <x14:formula1>
            <xm:f>Keuzes!$F$2:$F$14</xm:f>
          </x14:formula1>
          <xm:sqref>F14:F18 F40:F41 F2:F12 F192:F239 F251:F308 F49:F179</xm:sqref>
        </x14:dataValidation>
        <x14:dataValidation type="list" showInputMessage="1" showErrorMessage="1" promptTitle="Beleidsplan" xr:uid="{68FFAF4A-1B54-2E46-91AA-FC7B521F9921}">
          <x14:formula1>
            <xm:f>Keuzes!$I$2:$I$60</xm:f>
          </x14:formula1>
          <xm:sqref>I14:I42 I2:I12 I192:I239 I251:I350 I49:I190</xm:sqref>
        </x14:dataValidation>
        <x14:dataValidation type="list" showInputMessage="1" showErrorMessage="1" promptTitle="Soort boeking" xr:uid="{02AEC2D8-83E0-F645-9D73-916660FF8845}">
          <x14:formula1>
            <xm:f>Keuzes!$H$2:$H$14</xm:f>
          </x14:formula1>
          <xm:sqref>H14:H18 H40:H41 H2:H12 H252:H350 H47:H238</xm:sqref>
        </x14:dataValidation>
        <x14:dataValidation type="list" showInputMessage="1" showErrorMessage="1" promptTitle="Inkomsten/Uitgaven" xr:uid="{F5EB272B-828E-334D-B5D7-0C8A9AE73B75}">
          <x14:formula1>
            <xm:f>Keuzes!$E$2:$E$3</xm:f>
          </x14:formula1>
          <xm:sqref>E14:E18 E40:E41 E2:E12 E192:E239 E251:E308 E49:E179</xm:sqref>
        </x14:dataValidation>
        <x14:dataValidation type="list" showInputMessage="1" showErrorMessage="1" promptTitle="Prioriteit" xr:uid="{0F0D1C79-04BF-BE46-B05C-285275A3A632}">
          <x14:formula1>
            <xm:f>Keuzes!$J$2:$J$5</xm:f>
          </x14:formula1>
          <xm:sqref>N157:N179 N192:N350 N2:N155</xm:sqref>
        </x14:dataValidation>
        <x14:dataValidation type="list" showInputMessage="1" showErrorMessage="1" promptTitle="Kostenplaats #2" xr:uid="{F71662A6-12C9-4C49-B033-8ACEEF2E69CE}">
          <x14:formula1>
            <xm:f>Keuzes!$G$2:$G$52</xm:f>
          </x14:formula1>
          <xm:sqref>G14:G18 G40:G41 G49:G65 G2:G12 G192:G239 G251:G308 G68:G183</xm:sqref>
        </x14:dataValidation>
        <x14:dataValidation type="list" showInputMessage="1" showErrorMessage="1" promptTitle="Feedback FinCom" xr:uid="{1AE612C5-273F-E349-BA18-792DA47FB09D}">
          <x14:formula1>
            <xm:f>Keuzes!$L$2:$L$6</xm:f>
          </x14:formula1>
          <xm:sqref>K2:K47 K629:K641 K653:K656 K663 K665:K671 K678:K686 K704:K708 K739:K745 K714:K730 K49:K594</xm:sqref>
        </x14:dataValidation>
        <x14:dataValidation type="list" showInputMessage="1" showErrorMessage="1" promptTitle="Goedkeuring" xr:uid="{C7ACFA68-6530-254E-954C-73A848C79138}">
          <x14:formula1>
            <xm:f>Keuzes!$N$2:$N$5</xm:f>
          </x14:formula1>
          <xm:sqref>N2:N350 M714:M730 M629:M641 M653:M656 M663 M2:M594 M665:M671 M678:M686 M704:M708 M739:M745</xm:sqref>
        </x14:dataValidation>
        <x14:dataValidation type="list" showInputMessage="1" showErrorMessage="1" promptTitle="Feedback BO" xr:uid="{E8C366AD-F5D2-574D-B7F2-DD1CBE76F48F}">
          <x14:formula1>
            <xm:f>Keuzes!$M$2:$M$6</xm:f>
          </x14:formula1>
          <xm:sqref>L2:L745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0D85B-7AC1-1C4C-AC74-B627C36DB9CE}">
  <dimension ref="A1:H63"/>
  <sheetViews>
    <sheetView zoomScale="130" zoomScaleNormal="130" workbookViewId="0">
      <pane ySplit="3" topLeftCell="A18" activePane="bottomLeft" state="frozen"/>
      <selection pane="bottomLeft" activeCell="E63" sqref="E63:G63"/>
    </sheetView>
  </sheetViews>
  <sheetFormatPr defaultColWidth="11.08203125" defaultRowHeight="15.5" x14ac:dyDescent="0.35"/>
  <cols>
    <col min="1" max="1" width="22.5" bestFit="1" customWidth="1"/>
    <col min="2" max="2" width="13.83203125" bestFit="1" customWidth="1"/>
    <col min="3" max="3" width="8.33203125" bestFit="1" customWidth="1"/>
    <col min="4" max="4" width="10.5" customWidth="1"/>
    <col min="5" max="5" width="9.58203125" bestFit="1" customWidth="1"/>
    <col min="6" max="6" width="8.33203125" bestFit="1" customWidth="1"/>
    <col min="7" max="7" width="10.5" bestFit="1" customWidth="1"/>
    <col min="8" max="8" width="9.08203125" hidden="1" customWidth="1"/>
    <col min="9" max="9" width="11.33203125" bestFit="1" customWidth="1"/>
    <col min="10" max="10" width="11.08203125" bestFit="1" customWidth="1"/>
    <col min="11" max="11" width="11.33203125" bestFit="1" customWidth="1"/>
    <col min="13" max="13" width="11.33203125" bestFit="1" customWidth="1"/>
  </cols>
  <sheetData>
    <row r="1" spans="1:8" x14ac:dyDescent="0.35">
      <c r="A1" s="2" t="s">
        <v>496</v>
      </c>
      <c r="B1" s="2" t="s">
        <v>497</v>
      </c>
    </row>
    <row r="2" spans="1:8" x14ac:dyDescent="0.35">
      <c r="B2">
        <v>2025</v>
      </c>
      <c r="D2" t="s">
        <v>498</v>
      </c>
      <c r="E2">
        <v>2026</v>
      </c>
      <c r="G2" t="s">
        <v>499</v>
      </c>
      <c r="H2" t="s">
        <v>500</v>
      </c>
    </row>
    <row r="3" spans="1:8" x14ac:dyDescent="0.35">
      <c r="A3" s="2" t="s">
        <v>501</v>
      </c>
      <c r="B3" t="s">
        <v>42</v>
      </c>
      <c r="C3" t="s">
        <v>16</v>
      </c>
      <c r="E3" t="s">
        <v>42</v>
      </c>
      <c r="F3" t="s">
        <v>16</v>
      </c>
    </row>
    <row r="4" spans="1:8" x14ac:dyDescent="0.35">
      <c r="A4" s="3" t="s">
        <v>17</v>
      </c>
      <c r="B4">
        <v>1161150</v>
      </c>
      <c r="C4">
        <v>-908225</v>
      </c>
      <c r="D4">
        <v>252925</v>
      </c>
      <c r="E4">
        <v>1190939</v>
      </c>
      <c r="F4">
        <v>-982595</v>
      </c>
      <c r="G4">
        <v>208344</v>
      </c>
      <c r="H4">
        <v>461269</v>
      </c>
    </row>
    <row r="5" spans="1:8" x14ac:dyDescent="0.35">
      <c r="A5" s="4" t="s">
        <v>18</v>
      </c>
      <c r="C5">
        <v>-29800</v>
      </c>
      <c r="D5">
        <v>-29800</v>
      </c>
      <c r="F5">
        <v>-56000</v>
      </c>
      <c r="G5">
        <v>-56000</v>
      </c>
      <c r="H5">
        <v>-85800</v>
      </c>
    </row>
    <row r="6" spans="1:8" x14ac:dyDescent="0.35">
      <c r="A6" s="4" t="s">
        <v>28</v>
      </c>
      <c r="C6">
        <v>-12100</v>
      </c>
      <c r="D6">
        <v>-12100</v>
      </c>
      <c r="F6">
        <v>-8600</v>
      </c>
      <c r="G6">
        <v>-8600</v>
      </c>
      <c r="H6">
        <v>-20700</v>
      </c>
    </row>
    <row r="7" spans="1:8" x14ac:dyDescent="0.35">
      <c r="A7" s="4" t="s">
        <v>43</v>
      </c>
      <c r="B7">
        <v>580000</v>
      </c>
      <c r="D7">
        <v>580000</v>
      </c>
      <c r="E7">
        <v>600734</v>
      </c>
      <c r="G7">
        <v>600734</v>
      </c>
      <c r="H7">
        <v>1180734</v>
      </c>
    </row>
    <row r="8" spans="1:8" x14ac:dyDescent="0.35">
      <c r="A8" s="4" t="s">
        <v>47</v>
      </c>
      <c r="C8">
        <v>-25300</v>
      </c>
      <c r="D8">
        <v>-25300</v>
      </c>
      <c r="F8">
        <v>-24800</v>
      </c>
      <c r="G8">
        <v>-24800</v>
      </c>
      <c r="H8">
        <v>-50100</v>
      </c>
    </row>
    <row r="9" spans="1:8" x14ac:dyDescent="0.35">
      <c r="A9" s="4" t="s">
        <v>53</v>
      </c>
      <c r="C9">
        <v>-15000</v>
      </c>
      <c r="D9">
        <v>-15000</v>
      </c>
      <c r="E9">
        <v>10220</v>
      </c>
      <c r="F9">
        <v>-17150</v>
      </c>
      <c r="G9">
        <v>-6930</v>
      </c>
      <c r="H9">
        <v>-21930</v>
      </c>
    </row>
    <row r="10" spans="1:8" x14ac:dyDescent="0.35">
      <c r="A10" s="4" t="s">
        <v>81</v>
      </c>
      <c r="B10">
        <v>115000</v>
      </c>
      <c r="C10">
        <v>-591100</v>
      </c>
      <c r="D10">
        <v>-476100</v>
      </c>
      <c r="E10">
        <v>92700</v>
      </c>
      <c r="F10">
        <v>-616652</v>
      </c>
      <c r="G10">
        <v>-523952</v>
      </c>
      <c r="H10">
        <v>-1000052</v>
      </c>
    </row>
    <row r="11" spans="1:8" x14ac:dyDescent="0.35">
      <c r="A11" s="4" t="s">
        <v>97</v>
      </c>
      <c r="C11">
        <v>-25000</v>
      </c>
      <c r="D11">
        <v>-25000</v>
      </c>
      <c r="F11">
        <v>-25000</v>
      </c>
      <c r="G11">
        <v>-25000</v>
      </c>
      <c r="H11">
        <v>-50000</v>
      </c>
    </row>
    <row r="12" spans="1:8" x14ac:dyDescent="0.35">
      <c r="A12" s="4" t="s">
        <v>100</v>
      </c>
      <c r="C12">
        <v>-49000</v>
      </c>
      <c r="D12">
        <v>-49000</v>
      </c>
      <c r="F12">
        <v>-44000</v>
      </c>
      <c r="G12">
        <v>-44000</v>
      </c>
      <c r="H12">
        <v>-93000</v>
      </c>
    </row>
    <row r="13" spans="1:8" x14ac:dyDescent="0.35">
      <c r="A13" s="4" t="s">
        <v>105</v>
      </c>
      <c r="B13">
        <v>2000</v>
      </c>
      <c r="C13">
        <v>-14000</v>
      </c>
      <c r="D13">
        <v>-12000</v>
      </c>
      <c r="E13">
        <v>2000</v>
      </c>
      <c r="F13">
        <v>-13200</v>
      </c>
      <c r="G13">
        <v>-11200</v>
      </c>
      <c r="H13">
        <v>-23200</v>
      </c>
    </row>
    <row r="14" spans="1:8" x14ac:dyDescent="0.35">
      <c r="A14" s="4" t="s">
        <v>110</v>
      </c>
      <c r="C14">
        <v>-100000</v>
      </c>
      <c r="D14">
        <v>-100000</v>
      </c>
      <c r="F14">
        <v>-110400</v>
      </c>
      <c r="G14">
        <v>-110400</v>
      </c>
      <c r="H14">
        <v>-210400</v>
      </c>
    </row>
    <row r="15" spans="1:8" x14ac:dyDescent="0.35">
      <c r="A15" s="4" t="s">
        <v>115</v>
      </c>
      <c r="C15">
        <v>-25700</v>
      </c>
      <c r="D15">
        <v>-25700</v>
      </c>
      <c r="F15">
        <v>-36950</v>
      </c>
      <c r="G15">
        <v>-36950</v>
      </c>
      <c r="H15">
        <v>-62650</v>
      </c>
    </row>
    <row r="16" spans="1:8" x14ac:dyDescent="0.35">
      <c r="A16" s="4" t="s">
        <v>121</v>
      </c>
      <c r="B16">
        <v>461800</v>
      </c>
      <c r="C16">
        <v>-14500</v>
      </c>
      <c r="D16">
        <v>447300</v>
      </c>
      <c r="E16">
        <v>483255</v>
      </c>
      <c r="F16">
        <v>-17178</v>
      </c>
      <c r="G16">
        <v>466077</v>
      </c>
      <c r="H16">
        <v>913377</v>
      </c>
    </row>
    <row r="17" spans="1:8" x14ac:dyDescent="0.35">
      <c r="A17" s="4" t="s">
        <v>62</v>
      </c>
      <c r="B17">
        <v>2350</v>
      </c>
      <c r="C17">
        <v>-6725</v>
      </c>
      <c r="D17">
        <v>-4375</v>
      </c>
      <c r="E17">
        <v>2030</v>
      </c>
      <c r="F17">
        <v>-12665</v>
      </c>
      <c r="G17">
        <v>-10635</v>
      </c>
      <c r="H17">
        <v>-15010</v>
      </c>
    </row>
    <row r="18" spans="1:8" x14ac:dyDescent="0.35">
      <c r="A18" s="3" t="s">
        <v>128</v>
      </c>
      <c r="B18">
        <v>38600</v>
      </c>
      <c r="C18">
        <v>-43398</v>
      </c>
      <c r="D18">
        <v>-4798</v>
      </c>
      <c r="E18">
        <v>41170</v>
      </c>
      <c r="F18">
        <v>-50330</v>
      </c>
      <c r="G18">
        <v>-9160</v>
      </c>
      <c r="H18">
        <v>-13958</v>
      </c>
    </row>
    <row r="19" spans="1:8" x14ac:dyDescent="0.35">
      <c r="A19" s="4" t="s">
        <v>129</v>
      </c>
      <c r="C19">
        <v>-2750</v>
      </c>
      <c r="D19">
        <v>-2750</v>
      </c>
      <c r="F19">
        <v>0</v>
      </c>
      <c r="G19">
        <v>0</v>
      </c>
      <c r="H19">
        <v>-2750</v>
      </c>
    </row>
    <row r="20" spans="1:8" x14ac:dyDescent="0.35">
      <c r="A20" s="4" t="s">
        <v>132</v>
      </c>
      <c r="B20">
        <v>31200</v>
      </c>
      <c r="C20">
        <v>-4000</v>
      </c>
      <c r="D20">
        <v>27200</v>
      </c>
      <c r="E20">
        <v>30970</v>
      </c>
      <c r="F20">
        <v>0</v>
      </c>
      <c r="G20">
        <v>30970</v>
      </c>
      <c r="H20">
        <v>58170</v>
      </c>
    </row>
    <row r="21" spans="1:8" x14ac:dyDescent="0.35">
      <c r="A21" s="4" t="s">
        <v>137</v>
      </c>
      <c r="C21">
        <v>-20000</v>
      </c>
      <c r="D21">
        <v>-20000</v>
      </c>
      <c r="E21">
        <v>2500</v>
      </c>
      <c r="F21">
        <v>-30000</v>
      </c>
      <c r="G21">
        <v>-27500</v>
      </c>
      <c r="H21">
        <v>-47500</v>
      </c>
    </row>
    <row r="22" spans="1:8" x14ac:dyDescent="0.35">
      <c r="A22" s="4" t="s">
        <v>143</v>
      </c>
      <c r="B22">
        <v>6400</v>
      </c>
      <c r="D22">
        <v>6400</v>
      </c>
      <c r="E22">
        <v>6700</v>
      </c>
      <c r="G22">
        <v>6700</v>
      </c>
      <c r="H22">
        <v>13100</v>
      </c>
    </row>
    <row r="23" spans="1:8" x14ac:dyDescent="0.35">
      <c r="A23" s="4" t="s">
        <v>145</v>
      </c>
      <c r="B23">
        <v>1000</v>
      </c>
      <c r="C23">
        <v>-16648</v>
      </c>
      <c r="D23">
        <v>-15648</v>
      </c>
      <c r="E23">
        <v>1000</v>
      </c>
      <c r="F23">
        <v>-20330</v>
      </c>
      <c r="G23">
        <v>-19330</v>
      </c>
      <c r="H23">
        <v>-34978</v>
      </c>
    </row>
    <row r="24" spans="1:8" x14ac:dyDescent="0.35">
      <c r="A24" s="3" t="s">
        <v>177</v>
      </c>
      <c r="B24">
        <v>110000</v>
      </c>
      <c r="C24">
        <v>-157636</v>
      </c>
      <c r="D24">
        <v>-47636</v>
      </c>
      <c r="E24">
        <v>131200</v>
      </c>
      <c r="F24">
        <v>-188838</v>
      </c>
      <c r="G24">
        <v>-57638</v>
      </c>
      <c r="H24">
        <v>-105274</v>
      </c>
    </row>
    <row r="25" spans="1:8" x14ac:dyDescent="0.35">
      <c r="A25" s="4" t="s">
        <v>178</v>
      </c>
      <c r="C25">
        <v>-4500</v>
      </c>
      <c r="D25">
        <v>-4500</v>
      </c>
      <c r="F25">
        <v>-2100</v>
      </c>
      <c r="G25">
        <v>-2100</v>
      </c>
      <c r="H25">
        <v>-6600</v>
      </c>
    </row>
    <row r="26" spans="1:8" x14ac:dyDescent="0.35">
      <c r="A26" s="4" t="s">
        <v>203</v>
      </c>
      <c r="B26">
        <v>3000</v>
      </c>
      <c r="C26">
        <v>-8472</v>
      </c>
      <c r="D26">
        <v>-5472</v>
      </c>
      <c r="H26">
        <v>-5472</v>
      </c>
    </row>
    <row r="27" spans="1:8" x14ac:dyDescent="0.35">
      <c r="A27" s="4" t="s">
        <v>204</v>
      </c>
      <c r="B27">
        <v>6000</v>
      </c>
      <c r="C27">
        <v>-13664</v>
      </c>
      <c r="D27">
        <v>-7664</v>
      </c>
      <c r="E27">
        <v>5500</v>
      </c>
      <c r="F27">
        <v>-12222</v>
      </c>
      <c r="G27">
        <v>-6722</v>
      </c>
      <c r="H27">
        <v>-14386</v>
      </c>
    </row>
    <row r="28" spans="1:8" x14ac:dyDescent="0.35">
      <c r="A28" s="4" t="s">
        <v>207</v>
      </c>
      <c r="B28">
        <v>101000</v>
      </c>
      <c r="C28">
        <v>-131000</v>
      </c>
      <c r="D28">
        <v>-30000</v>
      </c>
      <c r="E28">
        <v>107700</v>
      </c>
      <c r="F28">
        <v>-140000</v>
      </c>
      <c r="G28">
        <v>-32300</v>
      </c>
      <c r="H28">
        <v>-62300</v>
      </c>
    </row>
    <row r="29" spans="1:8" x14ac:dyDescent="0.35">
      <c r="A29" s="4" t="s">
        <v>188</v>
      </c>
      <c r="E29">
        <v>7000</v>
      </c>
      <c r="F29">
        <v>-15062</v>
      </c>
      <c r="G29">
        <v>-8062</v>
      </c>
      <c r="H29">
        <v>-8062</v>
      </c>
    </row>
    <row r="30" spans="1:8" x14ac:dyDescent="0.35">
      <c r="A30" s="4" t="s">
        <v>202</v>
      </c>
      <c r="E30">
        <v>7000</v>
      </c>
      <c r="F30">
        <v>-11782</v>
      </c>
      <c r="G30">
        <v>-4782</v>
      </c>
      <c r="H30">
        <v>-4782</v>
      </c>
    </row>
    <row r="31" spans="1:8" x14ac:dyDescent="0.35">
      <c r="A31" s="4" t="s">
        <v>200</v>
      </c>
      <c r="E31">
        <v>4000</v>
      </c>
      <c r="F31">
        <v>-7672</v>
      </c>
      <c r="G31">
        <v>-3672</v>
      </c>
      <c r="H31">
        <v>-3672</v>
      </c>
    </row>
    <row r="32" spans="1:8" x14ac:dyDescent="0.35">
      <c r="A32" s="3" t="s">
        <v>225</v>
      </c>
      <c r="C32">
        <v>-17000</v>
      </c>
      <c r="D32">
        <v>-17000</v>
      </c>
      <c r="E32">
        <v>300</v>
      </c>
      <c r="F32">
        <v>-7300</v>
      </c>
      <c r="G32">
        <v>-7000</v>
      </c>
      <c r="H32">
        <v>-24000</v>
      </c>
    </row>
    <row r="33" spans="1:8" x14ac:dyDescent="0.35">
      <c r="A33" s="4" t="s">
        <v>226</v>
      </c>
      <c r="C33">
        <v>-17000</v>
      </c>
      <c r="D33">
        <v>-17000</v>
      </c>
      <c r="E33">
        <v>300</v>
      </c>
      <c r="F33">
        <v>-7300</v>
      </c>
      <c r="G33">
        <v>-7000</v>
      </c>
      <c r="H33">
        <v>-24000</v>
      </c>
    </row>
    <row r="34" spans="1:8" x14ac:dyDescent="0.35">
      <c r="A34" s="3" t="s">
        <v>232</v>
      </c>
      <c r="B34">
        <v>300</v>
      </c>
      <c r="C34">
        <v>-32500</v>
      </c>
      <c r="D34">
        <v>-32200</v>
      </c>
      <c r="F34">
        <v>-32118</v>
      </c>
      <c r="G34">
        <v>-32118</v>
      </c>
      <c r="H34">
        <v>-64318</v>
      </c>
    </row>
    <row r="35" spans="1:8" x14ac:dyDescent="0.35">
      <c r="A35" s="4" t="s">
        <v>233</v>
      </c>
      <c r="B35">
        <v>300</v>
      </c>
      <c r="C35">
        <v>-9100</v>
      </c>
      <c r="D35">
        <v>-8800</v>
      </c>
      <c r="F35">
        <v>-4360</v>
      </c>
      <c r="G35">
        <v>-4360</v>
      </c>
      <c r="H35">
        <v>-13160</v>
      </c>
    </row>
    <row r="36" spans="1:8" x14ac:dyDescent="0.35">
      <c r="A36" s="4" t="s">
        <v>241</v>
      </c>
      <c r="C36">
        <v>-3500</v>
      </c>
      <c r="D36">
        <v>-3500</v>
      </c>
      <c r="F36">
        <v>-3708</v>
      </c>
      <c r="G36">
        <v>-3708</v>
      </c>
      <c r="H36">
        <v>-7208</v>
      </c>
    </row>
    <row r="37" spans="1:8" x14ac:dyDescent="0.35">
      <c r="A37" s="4" t="s">
        <v>245</v>
      </c>
      <c r="C37">
        <v>-19900</v>
      </c>
      <c r="D37">
        <v>-19900</v>
      </c>
      <c r="F37">
        <v>-24050</v>
      </c>
      <c r="G37">
        <v>-24050</v>
      </c>
      <c r="H37">
        <v>-43950</v>
      </c>
    </row>
    <row r="38" spans="1:8" x14ac:dyDescent="0.35">
      <c r="A38" s="3" t="s">
        <v>258</v>
      </c>
      <c r="B38">
        <v>25120</v>
      </c>
      <c r="C38">
        <v>-28700</v>
      </c>
      <c r="D38">
        <v>-3580</v>
      </c>
      <c r="E38">
        <v>27068</v>
      </c>
      <c r="F38">
        <v>-17630</v>
      </c>
      <c r="G38">
        <v>9438</v>
      </c>
      <c r="H38">
        <v>5858</v>
      </c>
    </row>
    <row r="39" spans="1:8" x14ac:dyDescent="0.35">
      <c r="A39" s="4" t="s">
        <v>259</v>
      </c>
      <c r="B39">
        <v>25120</v>
      </c>
      <c r="C39">
        <v>-28700</v>
      </c>
      <c r="D39">
        <v>-3580</v>
      </c>
      <c r="E39">
        <v>27068</v>
      </c>
      <c r="F39">
        <v>-17630</v>
      </c>
      <c r="G39">
        <v>9438</v>
      </c>
      <c r="H39">
        <v>5858</v>
      </c>
    </row>
    <row r="40" spans="1:8" x14ac:dyDescent="0.35">
      <c r="A40" s="3" t="s">
        <v>277</v>
      </c>
      <c r="B40">
        <v>67950</v>
      </c>
      <c r="C40">
        <v>-90380</v>
      </c>
      <c r="D40">
        <v>-22430</v>
      </c>
      <c r="E40">
        <v>71450</v>
      </c>
      <c r="F40">
        <v>-90988</v>
      </c>
      <c r="G40">
        <v>-19538</v>
      </c>
      <c r="H40">
        <v>-41968</v>
      </c>
    </row>
    <row r="41" spans="1:8" x14ac:dyDescent="0.35">
      <c r="A41" s="4" t="s">
        <v>278</v>
      </c>
      <c r="C41">
        <v>-10480</v>
      </c>
      <c r="D41">
        <v>-10480</v>
      </c>
      <c r="F41">
        <v>-7730</v>
      </c>
      <c r="G41">
        <v>-7730</v>
      </c>
      <c r="H41">
        <v>-18210</v>
      </c>
    </row>
    <row r="42" spans="1:8" x14ac:dyDescent="0.35">
      <c r="A42" s="4" t="s">
        <v>285</v>
      </c>
      <c r="B42">
        <v>2500</v>
      </c>
      <c r="C42">
        <v>-2500</v>
      </c>
      <c r="D42">
        <v>0</v>
      </c>
      <c r="E42">
        <v>3000</v>
      </c>
      <c r="F42">
        <v>-2500</v>
      </c>
      <c r="G42">
        <v>500</v>
      </c>
      <c r="H42">
        <v>500</v>
      </c>
    </row>
    <row r="43" spans="1:8" x14ac:dyDescent="0.35">
      <c r="A43" s="4" t="s">
        <v>298</v>
      </c>
      <c r="B43">
        <v>5700</v>
      </c>
      <c r="C43">
        <v>-5700</v>
      </c>
      <c r="D43">
        <v>0</v>
      </c>
      <c r="E43">
        <v>8700</v>
      </c>
      <c r="F43">
        <v>-8700</v>
      </c>
      <c r="G43">
        <v>0</v>
      </c>
      <c r="H43">
        <v>0</v>
      </c>
    </row>
    <row r="44" spans="1:8" x14ac:dyDescent="0.35">
      <c r="A44" s="4" t="s">
        <v>290</v>
      </c>
      <c r="B44">
        <v>59750</v>
      </c>
      <c r="C44">
        <v>-71700</v>
      </c>
      <c r="D44">
        <v>-11950</v>
      </c>
      <c r="E44">
        <v>59750</v>
      </c>
      <c r="F44">
        <v>-72058</v>
      </c>
      <c r="G44">
        <v>-12308</v>
      </c>
      <c r="H44">
        <v>-24258</v>
      </c>
    </row>
    <row r="45" spans="1:8" x14ac:dyDescent="0.35">
      <c r="A45" s="3" t="s">
        <v>328</v>
      </c>
      <c r="B45">
        <v>77250</v>
      </c>
      <c r="C45">
        <v>-104517</v>
      </c>
      <c r="D45">
        <v>-27267</v>
      </c>
      <c r="E45">
        <v>57858</v>
      </c>
      <c r="F45">
        <v>-106190</v>
      </c>
      <c r="G45">
        <v>-48332</v>
      </c>
      <c r="H45">
        <v>-75599</v>
      </c>
    </row>
    <row r="46" spans="1:8" x14ac:dyDescent="0.35">
      <c r="A46" s="4" t="s">
        <v>329</v>
      </c>
      <c r="C46">
        <v>-6000</v>
      </c>
      <c r="D46">
        <v>-6000</v>
      </c>
      <c r="F46">
        <v>-4000</v>
      </c>
      <c r="G46">
        <v>-4000</v>
      </c>
      <c r="H46">
        <v>-10000</v>
      </c>
    </row>
    <row r="47" spans="1:8" x14ac:dyDescent="0.35">
      <c r="A47" s="4" t="s">
        <v>333</v>
      </c>
      <c r="C47">
        <v>-6720</v>
      </c>
      <c r="D47">
        <v>-6720</v>
      </c>
      <c r="F47">
        <v>-7220</v>
      </c>
      <c r="G47">
        <v>-7220</v>
      </c>
      <c r="H47">
        <v>-13940</v>
      </c>
    </row>
    <row r="48" spans="1:8" x14ac:dyDescent="0.35">
      <c r="A48" s="4" t="s">
        <v>348</v>
      </c>
      <c r="B48">
        <v>5250</v>
      </c>
      <c r="C48">
        <v>-16707</v>
      </c>
      <c r="D48">
        <v>-11457</v>
      </c>
      <c r="E48">
        <v>8358</v>
      </c>
      <c r="F48">
        <v>-21358</v>
      </c>
      <c r="G48">
        <v>-13000</v>
      </c>
      <c r="H48">
        <v>-24457</v>
      </c>
    </row>
    <row r="49" spans="1:8" x14ac:dyDescent="0.35">
      <c r="A49" s="4" t="s">
        <v>390</v>
      </c>
      <c r="B49">
        <v>72000</v>
      </c>
      <c r="C49">
        <v>-75090</v>
      </c>
      <c r="D49">
        <v>-3090</v>
      </c>
      <c r="E49">
        <v>49500</v>
      </c>
      <c r="F49">
        <v>-73612</v>
      </c>
      <c r="G49">
        <v>-24112</v>
      </c>
      <c r="H49">
        <v>-27202</v>
      </c>
    </row>
    <row r="50" spans="1:8" x14ac:dyDescent="0.35">
      <c r="A50" s="3" t="s">
        <v>431</v>
      </c>
      <c r="C50">
        <v>-19350</v>
      </c>
      <c r="D50">
        <v>-19350</v>
      </c>
      <c r="F50">
        <v>-15100</v>
      </c>
      <c r="G50">
        <v>-15100</v>
      </c>
      <c r="H50">
        <v>-34450</v>
      </c>
    </row>
    <row r="51" spans="1:8" x14ac:dyDescent="0.35">
      <c r="A51" s="4" t="s">
        <v>432</v>
      </c>
      <c r="C51">
        <v>-7350</v>
      </c>
      <c r="D51">
        <v>-7350</v>
      </c>
      <c r="F51">
        <v>-2600</v>
      </c>
      <c r="G51">
        <v>-2600</v>
      </c>
      <c r="H51">
        <v>-9950</v>
      </c>
    </row>
    <row r="52" spans="1:8" x14ac:dyDescent="0.35">
      <c r="A52" s="4" t="s">
        <v>439</v>
      </c>
      <c r="C52">
        <v>-12000</v>
      </c>
      <c r="D52">
        <v>-12000</v>
      </c>
      <c r="F52">
        <v>-12500</v>
      </c>
      <c r="G52">
        <v>-12500</v>
      </c>
      <c r="H52">
        <v>-24500</v>
      </c>
    </row>
    <row r="53" spans="1:8" x14ac:dyDescent="0.35">
      <c r="A53" s="3" t="s">
        <v>441</v>
      </c>
      <c r="B53">
        <v>1000</v>
      </c>
      <c r="C53">
        <v>-7850</v>
      </c>
      <c r="D53">
        <v>-6850</v>
      </c>
      <c r="E53">
        <v>500</v>
      </c>
      <c r="F53">
        <v>-7050</v>
      </c>
      <c r="G53">
        <v>-6550</v>
      </c>
      <c r="H53">
        <v>-13400</v>
      </c>
    </row>
    <row r="54" spans="1:8" x14ac:dyDescent="0.35">
      <c r="A54" s="4" t="s">
        <v>442</v>
      </c>
      <c r="B54">
        <v>1000</v>
      </c>
      <c r="C54">
        <v>-7850</v>
      </c>
      <c r="D54">
        <v>-6850</v>
      </c>
      <c r="E54">
        <v>500</v>
      </c>
      <c r="F54">
        <v>-7050</v>
      </c>
      <c r="G54">
        <v>-6550</v>
      </c>
      <c r="H54">
        <v>-13400</v>
      </c>
    </row>
    <row r="55" spans="1:8" x14ac:dyDescent="0.35">
      <c r="A55" s="3" t="s">
        <v>453</v>
      </c>
      <c r="B55">
        <v>41000</v>
      </c>
      <c r="C55">
        <v>-39400</v>
      </c>
      <c r="D55">
        <v>1600</v>
      </c>
      <c r="E55">
        <v>0</v>
      </c>
      <c r="F55">
        <v>0</v>
      </c>
      <c r="G55">
        <v>0</v>
      </c>
      <c r="H55">
        <v>1600</v>
      </c>
    </row>
    <row r="56" spans="1:8" x14ac:dyDescent="0.35">
      <c r="A56" s="4" t="s">
        <v>454</v>
      </c>
      <c r="E56">
        <v>0</v>
      </c>
      <c r="F56">
        <v>0</v>
      </c>
      <c r="G56">
        <v>0</v>
      </c>
      <c r="H56">
        <v>0</v>
      </c>
    </row>
    <row r="57" spans="1:8" x14ac:dyDescent="0.35">
      <c r="A57" s="4" t="s">
        <v>469</v>
      </c>
      <c r="B57">
        <v>11000</v>
      </c>
      <c r="C57">
        <v>-11250</v>
      </c>
      <c r="D57">
        <v>-250</v>
      </c>
      <c r="H57">
        <v>-250</v>
      </c>
    </row>
    <row r="58" spans="1:8" x14ac:dyDescent="0.35">
      <c r="A58" s="4" t="s">
        <v>472</v>
      </c>
      <c r="B58">
        <v>11000</v>
      </c>
      <c r="C58">
        <v>-11250</v>
      </c>
      <c r="D58">
        <v>-250</v>
      </c>
      <c r="H58">
        <v>-250</v>
      </c>
    </row>
    <row r="59" spans="1:8" x14ac:dyDescent="0.35">
      <c r="A59" s="4" t="s">
        <v>461</v>
      </c>
      <c r="B59">
        <v>19000</v>
      </c>
      <c r="C59">
        <v>-16900</v>
      </c>
      <c r="D59">
        <v>2100</v>
      </c>
      <c r="E59">
        <v>0</v>
      </c>
      <c r="F59">
        <v>0</v>
      </c>
      <c r="G59">
        <v>0</v>
      </c>
      <c r="H59">
        <v>2100</v>
      </c>
    </row>
    <row r="60" spans="1:8" x14ac:dyDescent="0.35">
      <c r="A60" s="3" t="s">
        <v>309</v>
      </c>
      <c r="B60">
        <v>95790</v>
      </c>
      <c r="C60">
        <v>-164923</v>
      </c>
      <c r="D60">
        <v>-69133</v>
      </c>
      <c r="E60">
        <v>94200</v>
      </c>
      <c r="F60">
        <v>-132875</v>
      </c>
      <c r="G60">
        <v>-38675</v>
      </c>
      <c r="H60">
        <v>-107808</v>
      </c>
    </row>
    <row r="61" spans="1:8" x14ac:dyDescent="0.35">
      <c r="A61" s="4" t="s">
        <v>310</v>
      </c>
      <c r="B61">
        <v>89070</v>
      </c>
      <c r="C61">
        <v>-102652</v>
      </c>
      <c r="D61">
        <v>-13582</v>
      </c>
      <c r="E61">
        <v>62400</v>
      </c>
      <c r="F61">
        <v>-66000</v>
      </c>
      <c r="G61">
        <v>-3600</v>
      </c>
      <c r="H61">
        <v>-17182</v>
      </c>
    </row>
    <row r="62" spans="1:8" x14ac:dyDescent="0.35">
      <c r="A62" s="4" t="s">
        <v>336</v>
      </c>
      <c r="B62">
        <v>6720</v>
      </c>
      <c r="C62">
        <v>-62271</v>
      </c>
      <c r="D62">
        <v>-55551</v>
      </c>
      <c r="E62">
        <v>31800</v>
      </c>
      <c r="F62">
        <v>-66875</v>
      </c>
      <c r="G62">
        <v>-35075</v>
      </c>
      <c r="H62">
        <v>-90626</v>
      </c>
    </row>
    <row r="63" spans="1:8" x14ac:dyDescent="0.35">
      <c r="A63" s="3" t="s">
        <v>500</v>
      </c>
      <c r="B63">
        <v>1618160</v>
      </c>
      <c r="C63">
        <v>-1613879</v>
      </c>
      <c r="D63">
        <v>4281</v>
      </c>
      <c r="E63">
        <v>1614685</v>
      </c>
      <c r="F63">
        <v>-1631014</v>
      </c>
      <c r="G63">
        <v>-16329</v>
      </c>
      <c r="H63">
        <v>-12048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DC62F-44AB-A846-ACAB-31A708FFB3C7}">
  <dimension ref="A1:J87"/>
  <sheetViews>
    <sheetView topLeftCell="A2" workbookViewId="0">
      <selection activeCell="N18" sqref="N18"/>
    </sheetView>
  </sheetViews>
  <sheetFormatPr defaultColWidth="11" defaultRowHeight="15.75" customHeight="1" x14ac:dyDescent="0.35"/>
  <cols>
    <col min="1" max="1" width="30.5" bestFit="1" customWidth="1"/>
    <col min="2" max="3" width="9"/>
    <col min="4" max="4" width="10.33203125" bestFit="1" customWidth="1"/>
    <col min="8" max="8" width="9.58203125" bestFit="1" customWidth="1"/>
  </cols>
  <sheetData>
    <row r="1" spans="1:10" x14ac:dyDescent="0.35"/>
    <row r="2" spans="1:10" x14ac:dyDescent="0.35">
      <c r="A2" s="102"/>
      <c r="B2" s="110">
        <v>2026</v>
      </c>
      <c r="C2" s="111"/>
      <c r="D2" s="112" t="s">
        <v>499</v>
      </c>
      <c r="E2" s="104">
        <v>2025</v>
      </c>
      <c r="F2" s="105"/>
      <c r="G2" s="106" t="s">
        <v>498</v>
      </c>
      <c r="H2" s="104">
        <v>2024</v>
      </c>
      <c r="I2" s="105"/>
      <c r="J2" s="108" t="s">
        <v>502</v>
      </c>
    </row>
    <row r="3" spans="1:10" x14ac:dyDescent="0.35">
      <c r="A3" s="103"/>
      <c r="B3" s="13" t="s">
        <v>42</v>
      </c>
      <c r="C3" s="14" t="s">
        <v>16</v>
      </c>
      <c r="D3" s="113"/>
      <c r="E3" s="18" t="s">
        <v>42</v>
      </c>
      <c r="F3" s="19" t="s">
        <v>16</v>
      </c>
      <c r="G3" s="107"/>
      <c r="H3" s="18" t="s">
        <v>42</v>
      </c>
      <c r="I3" s="19" t="s">
        <v>16</v>
      </c>
      <c r="J3" s="109"/>
    </row>
    <row r="4" spans="1:10" x14ac:dyDescent="0.35">
      <c r="A4" s="12" t="s">
        <v>17</v>
      </c>
      <c r="B4" s="12">
        <v>1190939</v>
      </c>
      <c r="C4" s="15">
        <v>-982595</v>
      </c>
      <c r="D4" s="15">
        <v>208344</v>
      </c>
      <c r="E4" s="20">
        <v>1161150</v>
      </c>
      <c r="F4" s="21">
        <v>-908225</v>
      </c>
      <c r="G4" s="21">
        <v>252925</v>
      </c>
      <c r="H4" s="20">
        <v>1226435</v>
      </c>
      <c r="I4" s="21">
        <v>-1019092</v>
      </c>
      <c r="J4" s="22">
        <v>207343</v>
      </c>
    </row>
    <row r="5" spans="1:10" x14ac:dyDescent="0.35">
      <c r="A5" s="10" t="s">
        <v>15</v>
      </c>
      <c r="B5" s="10"/>
      <c r="C5" s="16">
        <v>-56000</v>
      </c>
      <c r="D5" s="16">
        <v>-56000</v>
      </c>
      <c r="E5" s="23"/>
      <c r="F5" s="24">
        <v>-29800</v>
      </c>
      <c r="G5" s="24">
        <v>-29800</v>
      </c>
      <c r="H5" s="23"/>
      <c r="I5" s="24">
        <v>-9857</v>
      </c>
      <c r="J5" s="25">
        <v>-9857</v>
      </c>
    </row>
    <row r="6" spans="1:10" x14ac:dyDescent="0.35">
      <c r="A6" s="10" t="s">
        <v>503</v>
      </c>
      <c r="B6" s="10"/>
      <c r="C6" s="16">
        <v>-8600</v>
      </c>
      <c r="D6" s="16">
        <v>-8600</v>
      </c>
      <c r="E6" s="23"/>
      <c r="F6" s="24">
        <v>-12100</v>
      </c>
      <c r="G6" s="24">
        <v>-12100</v>
      </c>
      <c r="H6" s="23"/>
      <c r="I6" s="24">
        <v>-7500</v>
      </c>
      <c r="J6" s="25">
        <v>-7500</v>
      </c>
    </row>
    <row r="7" spans="1:10" x14ac:dyDescent="0.35">
      <c r="A7" s="10" t="s">
        <v>504</v>
      </c>
      <c r="B7" s="10">
        <v>600734</v>
      </c>
      <c r="C7" s="16"/>
      <c r="D7" s="16">
        <v>600734</v>
      </c>
      <c r="E7" s="23">
        <v>580000</v>
      </c>
      <c r="F7" s="24"/>
      <c r="G7" s="24">
        <v>580000</v>
      </c>
      <c r="H7" s="23">
        <v>588535</v>
      </c>
      <c r="I7" s="24"/>
      <c r="J7" s="25">
        <v>588535</v>
      </c>
    </row>
    <row r="8" spans="1:10" x14ac:dyDescent="0.35">
      <c r="A8" s="10" t="s">
        <v>505</v>
      </c>
      <c r="B8" s="10"/>
      <c r="C8" s="16">
        <v>-24800</v>
      </c>
      <c r="D8" s="16">
        <v>-24800</v>
      </c>
      <c r="E8" s="23"/>
      <c r="F8" s="24">
        <v>-25300</v>
      </c>
      <c r="G8" s="24">
        <v>-25300</v>
      </c>
      <c r="H8" s="23"/>
      <c r="I8" s="24">
        <v>-27500</v>
      </c>
      <c r="J8" s="25">
        <v>-27500</v>
      </c>
    </row>
    <row r="9" spans="1:10" x14ac:dyDescent="0.35">
      <c r="A9" s="10" t="s">
        <v>506</v>
      </c>
      <c r="B9" s="10">
        <v>10220</v>
      </c>
      <c r="C9" s="16">
        <v>-17150</v>
      </c>
      <c r="D9" s="16">
        <v>-6930</v>
      </c>
      <c r="E9" s="23"/>
      <c r="F9" s="24">
        <v>-15000</v>
      </c>
      <c r="G9" s="24">
        <v>-15000</v>
      </c>
      <c r="H9" s="23"/>
      <c r="I9" s="24">
        <v>-8750</v>
      </c>
      <c r="J9" s="25">
        <v>-8750</v>
      </c>
    </row>
    <row r="10" spans="1:10" x14ac:dyDescent="0.35">
      <c r="A10" s="10" t="s">
        <v>507</v>
      </c>
      <c r="B10" s="10">
        <v>92700</v>
      </c>
      <c r="C10" s="16">
        <v>-616652</v>
      </c>
      <c r="D10" s="16">
        <v>-523952</v>
      </c>
      <c r="E10" s="23">
        <v>115000</v>
      </c>
      <c r="F10" s="24">
        <v>-591100</v>
      </c>
      <c r="G10" s="24">
        <v>-476100</v>
      </c>
      <c r="H10" s="23">
        <v>216700</v>
      </c>
      <c r="I10" s="24">
        <v>-721400</v>
      </c>
      <c r="J10" s="25">
        <v>-504700</v>
      </c>
    </row>
    <row r="11" spans="1:10" x14ac:dyDescent="0.35">
      <c r="A11" s="10" t="s">
        <v>508</v>
      </c>
      <c r="B11" s="10"/>
      <c r="C11" s="16">
        <v>-25000</v>
      </c>
      <c r="D11" s="16">
        <v>-25000</v>
      </c>
      <c r="E11" s="23"/>
      <c r="F11" s="24">
        <v>-25000</v>
      </c>
      <c r="G11" s="24">
        <v>-25000</v>
      </c>
      <c r="H11" s="23"/>
      <c r="I11" s="24">
        <v>-20000</v>
      </c>
      <c r="J11" s="25">
        <v>-20000</v>
      </c>
    </row>
    <row r="12" spans="1:10" x14ac:dyDescent="0.35">
      <c r="A12" s="10" t="s">
        <v>509</v>
      </c>
      <c r="B12" s="10"/>
      <c r="C12" s="16">
        <v>-44000</v>
      </c>
      <c r="D12" s="16">
        <v>-44000</v>
      </c>
      <c r="E12" s="23"/>
      <c r="F12" s="24">
        <v>-49000</v>
      </c>
      <c r="G12" s="24">
        <v>-49000</v>
      </c>
      <c r="H12" s="23"/>
      <c r="I12" s="24">
        <v>-30585</v>
      </c>
      <c r="J12" s="25">
        <v>-30585</v>
      </c>
    </row>
    <row r="13" spans="1:10" x14ac:dyDescent="0.35">
      <c r="A13" s="10" t="s">
        <v>510</v>
      </c>
      <c r="B13" s="10">
        <v>2000</v>
      </c>
      <c r="C13" s="16">
        <v>-13200</v>
      </c>
      <c r="D13" s="16">
        <v>-11200</v>
      </c>
      <c r="E13" s="23">
        <v>2000</v>
      </c>
      <c r="F13" s="24">
        <v>-14000</v>
      </c>
      <c r="G13" s="24">
        <v>-12000</v>
      </c>
      <c r="H13" s="23">
        <v>1500</v>
      </c>
      <c r="I13" s="24">
        <v>-13400</v>
      </c>
      <c r="J13" s="25">
        <v>-11900</v>
      </c>
    </row>
    <row r="14" spans="1:10" x14ac:dyDescent="0.35">
      <c r="A14" s="10" t="s">
        <v>511</v>
      </c>
      <c r="B14" s="10"/>
      <c r="C14" s="16">
        <v>-110400</v>
      </c>
      <c r="D14" s="16">
        <v>-110400</v>
      </c>
      <c r="E14" s="23"/>
      <c r="F14" s="24">
        <v>-100000</v>
      </c>
      <c r="G14" s="24">
        <v>-100000</v>
      </c>
      <c r="H14" s="23"/>
      <c r="I14" s="24">
        <v>-122500</v>
      </c>
      <c r="J14" s="25">
        <v>-122500</v>
      </c>
    </row>
    <row r="15" spans="1:10" x14ac:dyDescent="0.35">
      <c r="A15" s="10" t="s">
        <v>512</v>
      </c>
      <c r="B15" s="10"/>
      <c r="C15" s="16">
        <v>-36950</v>
      </c>
      <c r="D15" s="16">
        <v>-36950</v>
      </c>
      <c r="E15" s="23"/>
      <c r="F15" s="24">
        <v>-25700</v>
      </c>
      <c r="G15" s="24">
        <v>-25700</v>
      </c>
      <c r="H15" s="23"/>
      <c r="I15" s="24">
        <v>-33500</v>
      </c>
      <c r="J15" s="25">
        <v>-33500</v>
      </c>
    </row>
    <row r="16" spans="1:10" x14ac:dyDescent="0.35">
      <c r="A16" s="10" t="s">
        <v>513</v>
      </c>
      <c r="B16" s="10">
        <v>483255</v>
      </c>
      <c r="C16" s="16">
        <v>-17178</v>
      </c>
      <c r="D16" s="16">
        <v>466077</v>
      </c>
      <c r="E16" s="23">
        <v>461800</v>
      </c>
      <c r="F16" s="24">
        <v>-14500</v>
      </c>
      <c r="G16" s="24">
        <v>447300</v>
      </c>
      <c r="H16" s="23">
        <v>418500</v>
      </c>
      <c r="I16" s="24">
        <v>-19450</v>
      </c>
      <c r="J16" s="25">
        <v>399050</v>
      </c>
    </row>
    <row r="17" spans="1:10" x14ac:dyDescent="0.35">
      <c r="A17" s="11" t="s">
        <v>514</v>
      </c>
      <c r="B17" s="11">
        <v>2030</v>
      </c>
      <c r="C17" s="17">
        <v>-12665</v>
      </c>
      <c r="D17" s="17">
        <v>-10635</v>
      </c>
      <c r="E17" s="26">
        <v>2350</v>
      </c>
      <c r="F17" s="27">
        <v>-6725</v>
      </c>
      <c r="G17" s="27">
        <v>-4375</v>
      </c>
      <c r="H17" s="26">
        <v>1200</v>
      </c>
      <c r="I17" s="27">
        <v>-4650</v>
      </c>
      <c r="J17" s="28">
        <v>-3450</v>
      </c>
    </row>
    <row r="18" spans="1:10" x14ac:dyDescent="0.35">
      <c r="A18" s="102"/>
      <c r="B18" s="110">
        <v>2026</v>
      </c>
      <c r="C18" s="111"/>
      <c r="D18" s="112" t="s">
        <v>499</v>
      </c>
      <c r="E18" s="104">
        <v>2025</v>
      </c>
      <c r="F18" s="105"/>
      <c r="G18" s="106" t="s">
        <v>498</v>
      </c>
      <c r="H18" s="104">
        <v>2024</v>
      </c>
      <c r="I18" s="105"/>
      <c r="J18" s="108" t="s">
        <v>502</v>
      </c>
    </row>
    <row r="19" spans="1:10" x14ac:dyDescent="0.35">
      <c r="A19" s="103"/>
      <c r="B19" s="13" t="s">
        <v>42</v>
      </c>
      <c r="C19" s="14" t="s">
        <v>16</v>
      </c>
      <c r="D19" s="113"/>
      <c r="E19" s="18" t="s">
        <v>42</v>
      </c>
      <c r="F19" s="19" t="s">
        <v>16</v>
      </c>
      <c r="G19" s="107"/>
      <c r="H19" s="18" t="s">
        <v>42</v>
      </c>
      <c r="I19" s="19" t="s">
        <v>16</v>
      </c>
      <c r="J19" s="109"/>
    </row>
    <row r="20" spans="1:10" x14ac:dyDescent="0.35">
      <c r="A20" s="12" t="s">
        <v>128</v>
      </c>
      <c r="B20" s="12">
        <v>41170</v>
      </c>
      <c r="C20" s="15">
        <v>-50330</v>
      </c>
      <c r="D20" s="15">
        <v>-9160</v>
      </c>
      <c r="E20" s="20">
        <v>38600</v>
      </c>
      <c r="F20" s="21">
        <v>-43398</v>
      </c>
      <c r="G20" s="21">
        <v>-4798</v>
      </c>
      <c r="H20" s="20">
        <v>31400</v>
      </c>
      <c r="I20" s="21">
        <v>-94850</v>
      </c>
      <c r="J20" s="22">
        <v>-63450</v>
      </c>
    </row>
    <row r="21" spans="1:10" x14ac:dyDescent="0.35">
      <c r="A21" s="10" t="s">
        <v>513</v>
      </c>
      <c r="B21" s="10"/>
      <c r="C21" s="16">
        <v>0</v>
      </c>
      <c r="D21" s="16">
        <v>0</v>
      </c>
      <c r="E21" s="23"/>
      <c r="F21" s="24">
        <v>-2750</v>
      </c>
      <c r="G21" s="24">
        <v>-2750</v>
      </c>
      <c r="H21" s="23"/>
      <c r="I21" s="24">
        <v>-3500</v>
      </c>
      <c r="J21" s="25">
        <v>-3500</v>
      </c>
    </row>
    <row r="22" spans="1:10" x14ac:dyDescent="0.35">
      <c r="A22" s="10" t="s">
        <v>128</v>
      </c>
      <c r="B22" s="10">
        <v>30970</v>
      </c>
      <c r="C22" s="16">
        <v>0</v>
      </c>
      <c r="D22" s="16">
        <v>30970</v>
      </c>
      <c r="E22" s="23">
        <v>31200</v>
      </c>
      <c r="F22" s="24">
        <v>-4000</v>
      </c>
      <c r="G22" s="24">
        <v>27200</v>
      </c>
      <c r="H22" s="23">
        <v>20000</v>
      </c>
      <c r="I22" s="24">
        <v>-1050</v>
      </c>
      <c r="J22" s="25">
        <v>18950</v>
      </c>
    </row>
    <row r="23" spans="1:10" x14ac:dyDescent="0.35">
      <c r="A23" s="10" t="s">
        <v>515</v>
      </c>
      <c r="B23" s="10">
        <v>2500</v>
      </c>
      <c r="C23" s="16">
        <v>-30000</v>
      </c>
      <c r="D23" s="16">
        <v>-27500</v>
      </c>
      <c r="E23" s="23"/>
      <c r="F23" s="24">
        <v>-20000</v>
      </c>
      <c r="G23" s="24">
        <v>-20000</v>
      </c>
      <c r="H23" s="23"/>
      <c r="I23" s="24">
        <v>-75000</v>
      </c>
      <c r="J23" s="25">
        <v>-75000</v>
      </c>
    </row>
    <row r="24" spans="1:10" x14ac:dyDescent="0.35">
      <c r="A24" s="10" t="s">
        <v>516</v>
      </c>
      <c r="B24" s="10">
        <v>6700</v>
      </c>
      <c r="C24" s="16"/>
      <c r="D24" s="16">
        <v>6700</v>
      </c>
      <c r="E24" s="23">
        <v>6400</v>
      </c>
      <c r="F24" s="24"/>
      <c r="G24" s="24">
        <v>6400</v>
      </c>
      <c r="H24" s="23">
        <v>9000</v>
      </c>
      <c r="I24" s="24"/>
      <c r="J24" s="25">
        <v>9000</v>
      </c>
    </row>
    <row r="25" spans="1:10" x14ac:dyDescent="0.35">
      <c r="A25" s="11" t="s">
        <v>517</v>
      </c>
      <c r="B25" s="11">
        <v>1000</v>
      </c>
      <c r="C25" s="17">
        <v>-20330</v>
      </c>
      <c r="D25" s="17">
        <v>-19330</v>
      </c>
      <c r="E25" s="26">
        <v>1000</v>
      </c>
      <c r="F25" s="27">
        <v>-16648</v>
      </c>
      <c r="G25" s="27">
        <v>-15648</v>
      </c>
      <c r="H25" s="26">
        <v>2400</v>
      </c>
      <c r="I25" s="27">
        <v>-15300</v>
      </c>
      <c r="J25" s="28">
        <v>-12900</v>
      </c>
    </row>
    <row r="26" spans="1:10" x14ac:dyDescent="0.35">
      <c r="A26" s="102"/>
      <c r="B26" s="110">
        <v>2026</v>
      </c>
      <c r="C26" s="111"/>
      <c r="D26" s="112" t="s">
        <v>499</v>
      </c>
      <c r="E26" s="104">
        <v>2025</v>
      </c>
      <c r="F26" s="105"/>
      <c r="G26" s="106" t="s">
        <v>498</v>
      </c>
      <c r="H26" s="104">
        <v>2024</v>
      </c>
      <c r="I26" s="105"/>
      <c r="J26" s="108" t="s">
        <v>502</v>
      </c>
    </row>
    <row r="27" spans="1:10" x14ac:dyDescent="0.35">
      <c r="A27" s="103"/>
      <c r="B27" s="13" t="s">
        <v>42</v>
      </c>
      <c r="C27" s="14" t="s">
        <v>16</v>
      </c>
      <c r="D27" s="113"/>
      <c r="E27" s="18" t="s">
        <v>42</v>
      </c>
      <c r="F27" s="19" t="s">
        <v>16</v>
      </c>
      <c r="G27" s="107"/>
      <c r="H27" s="18" t="s">
        <v>42</v>
      </c>
      <c r="I27" s="19" t="s">
        <v>16</v>
      </c>
      <c r="J27" s="109"/>
    </row>
    <row r="28" spans="1:10" x14ac:dyDescent="0.35">
      <c r="A28" s="12" t="s">
        <v>177</v>
      </c>
      <c r="B28" s="12">
        <v>131200</v>
      </c>
      <c r="C28" s="15">
        <v>-188838</v>
      </c>
      <c r="D28" s="15">
        <v>-57638</v>
      </c>
      <c r="E28" s="20">
        <v>110000</v>
      </c>
      <c r="F28" s="21">
        <v>-157636</v>
      </c>
      <c r="G28" s="21">
        <v>-47636</v>
      </c>
      <c r="H28" s="20">
        <v>168000</v>
      </c>
      <c r="I28" s="21">
        <v>-218250</v>
      </c>
      <c r="J28" s="22">
        <v>-50250</v>
      </c>
    </row>
    <row r="29" spans="1:10" x14ac:dyDescent="0.35">
      <c r="A29" s="10" t="s">
        <v>513</v>
      </c>
      <c r="B29" s="10"/>
      <c r="C29" s="16">
        <v>-2100</v>
      </c>
      <c r="D29" s="16">
        <v>-2100</v>
      </c>
      <c r="E29" s="23"/>
      <c r="F29" s="24">
        <v>-4500</v>
      </c>
      <c r="G29" s="24">
        <v>-4500</v>
      </c>
      <c r="H29" s="23"/>
      <c r="I29" s="24"/>
      <c r="J29" s="25"/>
    </row>
    <row r="30" spans="1:10" x14ac:dyDescent="0.35">
      <c r="A30" s="10" t="s">
        <v>518</v>
      </c>
      <c r="B30" s="10"/>
      <c r="C30" s="16"/>
      <c r="D30" s="16"/>
      <c r="E30" s="23">
        <v>3000</v>
      </c>
      <c r="F30" s="24">
        <v>-8472</v>
      </c>
      <c r="G30" s="24">
        <v>-5472</v>
      </c>
      <c r="H30" s="23"/>
      <c r="I30" s="29"/>
      <c r="J30" s="25"/>
    </row>
    <row r="31" spans="1:10" x14ac:dyDescent="0.35">
      <c r="A31" s="10" t="s">
        <v>519</v>
      </c>
      <c r="B31" s="10">
        <v>5500</v>
      </c>
      <c r="C31" s="16">
        <v>-12222</v>
      </c>
      <c r="D31" s="16">
        <v>-6722</v>
      </c>
      <c r="E31" s="23">
        <v>6000</v>
      </c>
      <c r="F31" s="24">
        <v>-13664</v>
      </c>
      <c r="G31" s="24">
        <v>-7664</v>
      </c>
      <c r="H31" s="23">
        <v>6000</v>
      </c>
      <c r="I31" s="24">
        <v>-13500</v>
      </c>
      <c r="J31" s="25">
        <v>-7500</v>
      </c>
    </row>
    <row r="32" spans="1:10" x14ac:dyDescent="0.35">
      <c r="A32" s="10" t="s">
        <v>520</v>
      </c>
      <c r="B32" s="10">
        <v>107700</v>
      </c>
      <c r="C32" s="16">
        <v>-140000</v>
      </c>
      <c r="D32" s="16">
        <v>-32300</v>
      </c>
      <c r="E32" s="23">
        <v>101000</v>
      </c>
      <c r="F32" s="24">
        <v>-131000</v>
      </c>
      <c r="G32" s="24">
        <v>-30000</v>
      </c>
      <c r="H32" s="23">
        <v>144500</v>
      </c>
      <c r="I32" s="24">
        <v>-169500</v>
      </c>
      <c r="J32" s="25">
        <v>-25000</v>
      </c>
    </row>
    <row r="33" spans="1:10" x14ac:dyDescent="0.35">
      <c r="A33" s="10" t="s">
        <v>521</v>
      </c>
      <c r="B33" s="10">
        <v>7000</v>
      </c>
      <c r="C33" s="16">
        <v>-15062</v>
      </c>
      <c r="D33" s="16">
        <v>-8062</v>
      </c>
      <c r="E33" s="23"/>
      <c r="F33" s="24"/>
      <c r="G33" s="24"/>
      <c r="H33" s="23">
        <v>6500</v>
      </c>
      <c r="I33" s="24">
        <v>-12150</v>
      </c>
      <c r="J33" s="25">
        <v>-5650</v>
      </c>
    </row>
    <row r="34" spans="1:10" x14ac:dyDescent="0.35">
      <c r="A34" s="10" t="s">
        <v>522</v>
      </c>
      <c r="B34" s="10">
        <v>7000</v>
      </c>
      <c r="C34" s="16">
        <v>-11782</v>
      </c>
      <c r="D34" s="16">
        <v>-4782</v>
      </c>
      <c r="E34" s="23"/>
      <c r="F34" s="24"/>
      <c r="G34" s="24"/>
      <c r="H34" s="23">
        <v>7000</v>
      </c>
      <c r="I34" s="24">
        <v>-14100</v>
      </c>
      <c r="J34" s="25">
        <v>-7100</v>
      </c>
    </row>
    <row r="35" spans="1:10" x14ac:dyDescent="0.35">
      <c r="A35" s="11" t="s">
        <v>523</v>
      </c>
      <c r="B35" s="11">
        <v>4000</v>
      </c>
      <c r="C35" s="17">
        <v>-7672</v>
      </c>
      <c r="D35" s="17">
        <v>-3672</v>
      </c>
      <c r="E35" s="26"/>
      <c r="F35" s="27"/>
      <c r="G35" s="27"/>
      <c r="H35" s="26">
        <v>4000</v>
      </c>
      <c r="I35" s="27">
        <v>-9000</v>
      </c>
      <c r="J35" s="28">
        <v>-5000</v>
      </c>
    </row>
    <row r="36" spans="1:10" x14ac:dyDescent="0.35">
      <c r="A36" s="102"/>
      <c r="B36" s="110">
        <v>2026</v>
      </c>
      <c r="C36" s="111"/>
      <c r="D36" s="112" t="s">
        <v>499</v>
      </c>
      <c r="E36" s="104">
        <v>2025</v>
      </c>
      <c r="F36" s="105"/>
      <c r="G36" s="106" t="s">
        <v>498</v>
      </c>
      <c r="H36" s="104">
        <v>2024</v>
      </c>
      <c r="I36" s="105"/>
      <c r="J36" s="108" t="s">
        <v>502</v>
      </c>
    </row>
    <row r="37" spans="1:10" x14ac:dyDescent="0.35">
      <c r="A37" s="103"/>
      <c r="B37" s="13" t="s">
        <v>42</v>
      </c>
      <c r="C37" s="14" t="s">
        <v>16</v>
      </c>
      <c r="D37" s="113"/>
      <c r="E37" s="18" t="s">
        <v>42</v>
      </c>
      <c r="F37" s="19" t="s">
        <v>16</v>
      </c>
      <c r="G37" s="107"/>
      <c r="H37" s="18" t="s">
        <v>42</v>
      </c>
      <c r="I37" s="19" t="s">
        <v>16</v>
      </c>
      <c r="J37" s="109"/>
    </row>
    <row r="38" spans="1:10" x14ac:dyDescent="0.35">
      <c r="A38" s="12" t="s">
        <v>225</v>
      </c>
      <c r="B38" s="12">
        <v>300</v>
      </c>
      <c r="C38" s="15">
        <v>-7300</v>
      </c>
      <c r="D38" s="15">
        <v>-7000</v>
      </c>
      <c r="E38" s="20"/>
      <c r="F38" s="21">
        <v>-17000</v>
      </c>
      <c r="G38" s="21">
        <v>-17000</v>
      </c>
      <c r="H38" s="20">
        <v>1440</v>
      </c>
      <c r="I38" s="21">
        <v>-34500</v>
      </c>
      <c r="J38" s="22">
        <v>-33060</v>
      </c>
    </row>
    <row r="39" spans="1:10" x14ac:dyDescent="0.35">
      <c r="A39" s="11" t="s">
        <v>513</v>
      </c>
      <c r="B39" s="11">
        <v>300</v>
      </c>
      <c r="C39" s="17">
        <v>-7300</v>
      </c>
      <c r="D39" s="17">
        <v>-7000</v>
      </c>
      <c r="E39" s="26"/>
      <c r="F39" s="27">
        <v>-17000</v>
      </c>
      <c r="G39" s="27">
        <v>-17000</v>
      </c>
      <c r="H39" s="26">
        <v>1440</v>
      </c>
      <c r="I39" s="27">
        <v>-34500</v>
      </c>
      <c r="J39" s="28">
        <v>-33060</v>
      </c>
    </row>
    <row r="40" spans="1:10" x14ac:dyDescent="0.35">
      <c r="A40" s="102"/>
      <c r="B40" s="110">
        <v>2026</v>
      </c>
      <c r="C40" s="111"/>
      <c r="D40" s="112" t="s">
        <v>499</v>
      </c>
      <c r="E40" s="104">
        <v>2025</v>
      </c>
      <c r="F40" s="105"/>
      <c r="G40" s="106" t="s">
        <v>498</v>
      </c>
      <c r="H40" s="104">
        <v>2024</v>
      </c>
      <c r="I40" s="105"/>
      <c r="J40" s="108" t="s">
        <v>502</v>
      </c>
    </row>
    <row r="41" spans="1:10" x14ac:dyDescent="0.35">
      <c r="A41" s="103"/>
      <c r="B41" s="13" t="s">
        <v>42</v>
      </c>
      <c r="C41" s="14" t="s">
        <v>16</v>
      </c>
      <c r="D41" s="113"/>
      <c r="E41" s="18" t="s">
        <v>42</v>
      </c>
      <c r="F41" s="19" t="s">
        <v>16</v>
      </c>
      <c r="G41" s="107"/>
      <c r="H41" s="18" t="s">
        <v>42</v>
      </c>
      <c r="I41" s="19" t="s">
        <v>16</v>
      </c>
      <c r="J41" s="109"/>
    </row>
    <row r="42" spans="1:10" x14ac:dyDescent="0.35">
      <c r="A42" s="12" t="s">
        <v>232</v>
      </c>
      <c r="B42" s="12"/>
      <c r="C42" s="15">
        <v>-32118</v>
      </c>
      <c r="D42" s="15">
        <v>-32118</v>
      </c>
      <c r="E42" s="20">
        <v>300</v>
      </c>
      <c r="F42" s="21">
        <v>-32500</v>
      </c>
      <c r="G42" s="21">
        <v>-32200</v>
      </c>
      <c r="H42" s="20"/>
      <c r="I42" s="21">
        <v>-32500</v>
      </c>
      <c r="J42" s="22">
        <v>-32500</v>
      </c>
    </row>
    <row r="43" spans="1:10" x14ac:dyDescent="0.35">
      <c r="A43" s="10" t="s">
        <v>513</v>
      </c>
      <c r="B43" s="10"/>
      <c r="C43" s="16">
        <v>-4360</v>
      </c>
      <c r="D43" s="16">
        <v>-4360</v>
      </c>
      <c r="E43" s="23">
        <v>300</v>
      </c>
      <c r="F43" s="24">
        <v>-9100</v>
      </c>
      <c r="G43" s="24">
        <v>-8800</v>
      </c>
      <c r="H43" s="23"/>
      <c r="I43" s="24">
        <v>-7500</v>
      </c>
      <c r="J43" s="25">
        <v>-7500</v>
      </c>
    </row>
    <row r="44" spans="1:10" x14ac:dyDescent="0.35">
      <c r="A44" s="10" t="s">
        <v>240</v>
      </c>
      <c r="B44" s="10"/>
      <c r="C44" s="16">
        <v>-3708</v>
      </c>
      <c r="D44" s="16">
        <v>-3708</v>
      </c>
      <c r="E44" s="23"/>
      <c r="F44" s="24">
        <v>-3500</v>
      </c>
      <c r="G44" s="24">
        <v>-3500</v>
      </c>
      <c r="H44" s="23"/>
      <c r="I44" s="24">
        <v>-2500</v>
      </c>
      <c r="J44" s="25">
        <v>-2500</v>
      </c>
    </row>
    <row r="45" spans="1:10" x14ac:dyDescent="0.35">
      <c r="A45" s="11" t="s">
        <v>309</v>
      </c>
      <c r="B45" s="11"/>
      <c r="C45" s="17">
        <v>-24050</v>
      </c>
      <c r="D45" s="17">
        <v>-24050</v>
      </c>
      <c r="E45" s="26"/>
      <c r="F45" s="27">
        <v>-19900</v>
      </c>
      <c r="G45" s="27">
        <v>-19900</v>
      </c>
      <c r="H45" s="26"/>
      <c r="I45" s="27">
        <v>-22500</v>
      </c>
      <c r="J45" s="28">
        <v>-22500</v>
      </c>
    </row>
    <row r="46" spans="1:10" x14ac:dyDescent="0.35">
      <c r="A46" s="102"/>
      <c r="B46" s="110">
        <v>2026</v>
      </c>
      <c r="C46" s="111"/>
      <c r="D46" s="112" t="s">
        <v>499</v>
      </c>
      <c r="E46" s="104">
        <v>2025</v>
      </c>
      <c r="F46" s="105"/>
      <c r="G46" s="106" t="s">
        <v>498</v>
      </c>
      <c r="H46" s="104">
        <v>2024</v>
      </c>
      <c r="I46" s="105"/>
      <c r="J46" s="108" t="s">
        <v>502</v>
      </c>
    </row>
    <row r="47" spans="1:10" x14ac:dyDescent="0.35">
      <c r="A47" s="103"/>
      <c r="B47" s="13" t="s">
        <v>42</v>
      </c>
      <c r="C47" s="14" t="s">
        <v>16</v>
      </c>
      <c r="D47" s="113"/>
      <c r="E47" s="18" t="s">
        <v>42</v>
      </c>
      <c r="F47" s="19" t="s">
        <v>16</v>
      </c>
      <c r="G47" s="107"/>
      <c r="H47" s="18" t="s">
        <v>42</v>
      </c>
      <c r="I47" s="19" t="s">
        <v>16</v>
      </c>
      <c r="J47" s="109"/>
    </row>
    <row r="48" spans="1:10" x14ac:dyDescent="0.35">
      <c r="A48" s="12" t="s">
        <v>258</v>
      </c>
      <c r="B48" s="12">
        <v>27068</v>
      </c>
      <c r="C48" s="15">
        <v>-17630</v>
      </c>
      <c r="D48" s="15">
        <v>9438</v>
      </c>
      <c r="E48" s="20">
        <v>25120</v>
      </c>
      <c r="F48" s="21">
        <v>-28700</v>
      </c>
      <c r="G48" s="21">
        <v>-3580</v>
      </c>
      <c r="H48" s="20">
        <v>42500</v>
      </c>
      <c r="I48" s="21">
        <v>-42500</v>
      </c>
      <c r="J48" s="22">
        <v>0</v>
      </c>
    </row>
    <row r="49" spans="1:10" x14ac:dyDescent="0.35">
      <c r="A49" s="11" t="s">
        <v>258</v>
      </c>
      <c r="B49" s="11">
        <v>27068</v>
      </c>
      <c r="C49" s="17">
        <v>-17630</v>
      </c>
      <c r="D49" s="17">
        <v>9438</v>
      </c>
      <c r="E49" s="26">
        <v>25120</v>
      </c>
      <c r="F49" s="27">
        <v>-28700</v>
      </c>
      <c r="G49" s="27">
        <v>-3580</v>
      </c>
      <c r="H49" s="26">
        <v>42500</v>
      </c>
      <c r="I49" s="27">
        <v>-42500</v>
      </c>
      <c r="J49" s="28">
        <v>0</v>
      </c>
    </row>
    <row r="50" spans="1:10" x14ac:dyDescent="0.35">
      <c r="A50" s="102"/>
      <c r="B50" s="110">
        <v>2026</v>
      </c>
      <c r="C50" s="111"/>
      <c r="D50" s="112" t="s">
        <v>499</v>
      </c>
      <c r="E50" s="104">
        <v>2025</v>
      </c>
      <c r="F50" s="105"/>
      <c r="G50" s="106" t="s">
        <v>498</v>
      </c>
      <c r="H50" s="104">
        <v>2024</v>
      </c>
      <c r="I50" s="105"/>
      <c r="J50" s="108" t="s">
        <v>502</v>
      </c>
    </row>
    <row r="51" spans="1:10" x14ac:dyDescent="0.35">
      <c r="A51" s="103"/>
      <c r="B51" s="13" t="s">
        <v>42</v>
      </c>
      <c r="C51" s="14" t="s">
        <v>16</v>
      </c>
      <c r="D51" s="113"/>
      <c r="E51" s="18" t="s">
        <v>42</v>
      </c>
      <c r="F51" s="19" t="s">
        <v>16</v>
      </c>
      <c r="G51" s="107"/>
      <c r="H51" s="18" t="s">
        <v>42</v>
      </c>
      <c r="I51" s="19" t="s">
        <v>16</v>
      </c>
      <c r="J51" s="109"/>
    </row>
    <row r="52" spans="1:10" x14ac:dyDescent="0.35">
      <c r="A52" s="12" t="s">
        <v>277</v>
      </c>
      <c r="B52" s="12">
        <v>71450</v>
      </c>
      <c r="C52" s="15">
        <v>-90988</v>
      </c>
      <c r="D52" s="15">
        <v>-19538</v>
      </c>
      <c r="E52" s="20">
        <v>67950</v>
      </c>
      <c r="F52" s="21">
        <v>-90380</v>
      </c>
      <c r="G52" s="21">
        <v>-22430</v>
      </c>
      <c r="H52" s="20">
        <v>39500</v>
      </c>
      <c r="I52" s="21">
        <v>-46900</v>
      </c>
      <c r="J52" s="22">
        <v>-7400</v>
      </c>
    </row>
    <row r="53" spans="1:10" x14ac:dyDescent="0.35">
      <c r="A53" s="10" t="s">
        <v>513</v>
      </c>
      <c r="B53" s="10"/>
      <c r="C53" s="16">
        <v>-7730</v>
      </c>
      <c r="D53" s="16">
        <v>-7730</v>
      </c>
      <c r="E53" s="23"/>
      <c r="F53" s="24">
        <v>-10480</v>
      </c>
      <c r="G53" s="24">
        <v>-10480</v>
      </c>
      <c r="H53" s="23"/>
      <c r="I53" s="24">
        <v>-6650</v>
      </c>
      <c r="J53" s="25">
        <v>-6650</v>
      </c>
    </row>
    <row r="54" spans="1:10" x14ac:dyDescent="0.35">
      <c r="A54" s="10" t="s">
        <v>524</v>
      </c>
      <c r="B54" s="10">
        <v>3000</v>
      </c>
      <c r="C54" s="16">
        <v>-2500</v>
      </c>
      <c r="D54" s="16">
        <v>500</v>
      </c>
      <c r="E54" s="23">
        <v>2500</v>
      </c>
      <c r="F54" s="24">
        <v>-2500</v>
      </c>
      <c r="G54" s="24">
        <v>0</v>
      </c>
      <c r="H54" s="23">
        <v>2500</v>
      </c>
      <c r="I54" s="24">
        <v>-2750</v>
      </c>
      <c r="J54" s="25">
        <v>-250</v>
      </c>
    </row>
    <row r="55" spans="1:10" x14ac:dyDescent="0.35">
      <c r="A55" s="10" t="s">
        <v>525</v>
      </c>
      <c r="B55" s="10">
        <v>8700</v>
      </c>
      <c r="C55" s="16">
        <v>-8700</v>
      </c>
      <c r="D55" s="16">
        <v>0</v>
      </c>
      <c r="E55" s="23">
        <v>5700</v>
      </c>
      <c r="F55" s="24">
        <v>-5700</v>
      </c>
      <c r="G55" s="24">
        <v>0</v>
      </c>
      <c r="H55" s="23"/>
      <c r="I55" s="24">
        <v>7500</v>
      </c>
      <c r="J55" s="25">
        <v>7500</v>
      </c>
    </row>
    <row r="56" spans="1:10" x14ac:dyDescent="0.35">
      <c r="A56" s="11" t="s">
        <v>289</v>
      </c>
      <c r="B56" s="11">
        <v>59750</v>
      </c>
      <c r="C56" s="17">
        <v>-72058</v>
      </c>
      <c r="D56" s="17">
        <v>-12308</v>
      </c>
      <c r="E56" s="26">
        <v>59750</v>
      </c>
      <c r="F56" s="27">
        <v>-71700</v>
      </c>
      <c r="G56" s="27">
        <v>-11950</v>
      </c>
      <c r="H56" s="26">
        <v>37000</v>
      </c>
      <c r="I56" s="27">
        <v>-45000</v>
      </c>
      <c r="J56" s="28">
        <v>-8000</v>
      </c>
    </row>
    <row r="57" spans="1:10" x14ac:dyDescent="0.35">
      <c r="A57" s="102"/>
      <c r="B57" s="110">
        <v>2026</v>
      </c>
      <c r="C57" s="111"/>
      <c r="D57" s="112" t="s">
        <v>499</v>
      </c>
      <c r="E57" s="104">
        <v>2025</v>
      </c>
      <c r="F57" s="105"/>
      <c r="G57" s="106" t="s">
        <v>498</v>
      </c>
      <c r="H57" s="104">
        <v>2024</v>
      </c>
      <c r="I57" s="105"/>
      <c r="J57" s="108" t="s">
        <v>502</v>
      </c>
    </row>
    <row r="58" spans="1:10" x14ac:dyDescent="0.35">
      <c r="A58" s="103"/>
      <c r="B58" s="13" t="s">
        <v>42</v>
      </c>
      <c r="C58" s="14" t="s">
        <v>16</v>
      </c>
      <c r="D58" s="113"/>
      <c r="E58" s="18" t="s">
        <v>42</v>
      </c>
      <c r="F58" s="19" t="s">
        <v>16</v>
      </c>
      <c r="G58" s="107"/>
      <c r="H58" s="18" t="s">
        <v>42</v>
      </c>
      <c r="I58" s="19" t="s">
        <v>16</v>
      </c>
      <c r="J58" s="109"/>
    </row>
    <row r="59" spans="1:10" x14ac:dyDescent="0.35">
      <c r="A59" s="12" t="s">
        <v>328</v>
      </c>
      <c r="B59" s="12">
        <v>57858</v>
      </c>
      <c r="C59" s="15">
        <v>-106190</v>
      </c>
      <c r="D59" s="15">
        <v>-48332</v>
      </c>
      <c r="E59" s="20">
        <v>77250</v>
      </c>
      <c r="F59" s="21">
        <v>-104517</v>
      </c>
      <c r="G59" s="21">
        <v>-27267</v>
      </c>
      <c r="H59" s="20">
        <v>8600</v>
      </c>
      <c r="I59" s="21">
        <v>-42550</v>
      </c>
      <c r="J59" s="22">
        <v>-33950</v>
      </c>
    </row>
    <row r="60" spans="1:10" x14ac:dyDescent="0.35">
      <c r="A60" s="10" t="s">
        <v>526</v>
      </c>
      <c r="B60" s="10"/>
      <c r="C60" s="16">
        <v>-4000</v>
      </c>
      <c r="D60" s="16">
        <v>-4000</v>
      </c>
      <c r="E60" s="23"/>
      <c r="F60" s="24">
        <v>-6000</v>
      </c>
      <c r="G60" s="24">
        <v>-6000</v>
      </c>
      <c r="H60" s="23"/>
      <c r="I60" s="24">
        <v>-9000</v>
      </c>
      <c r="J60" s="25">
        <v>-9000</v>
      </c>
    </row>
    <row r="61" spans="1:10" x14ac:dyDescent="0.35">
      <c r="A61" s="10" t="s">
        <v>527</v>
      </c>
      <c r="B61" s="10"/>
      <c r="C61" s="16">
        <v>-7220</v>
      </c>
      <c r="D61" s="16">
        <v>-7220</v>
      </c>
      <c r="E61" s="23"/>
      <c r="F61" s="24">
        <v>-6720</v>
      </c>
      <c r="G61" s="24">
        <v>-6720</v>
      </c>
      <c r="H61" s="23">
        <v>3600</v>
      </c>
      <c r="I61" s="24">
        <v>-17700</v>
      </c>
      <c r="J61" s="25">
        <v>-14100</v>
      </c>
    </row>
    <row r="62" spans="1:10" x14ac:dyDescent="0.35">
      <c r="A62" s="10" t="s">
        <v>528</v>
      </c>
      <c r="B62" s="10">
        <v>8358</v>
      </c>
      <c r="C62" s="16">
        <v>-21358</v>
      </c>
      <c r="D62" s="16">
        <v>-13000</v>
      </c>
      <c r="E62" s="23">
        <v>5250</v>
      </c>
      <c r="F62" s="24">
        <v>-16707</v>
      </c>
      <c r="G62" s="24">
        <v>-11457</v>
      </c>
      <c r="H62" s="23">
        <v>5000</v>
      </c>
      <c r="I62" s="24">
        <v>-15850</v>
      </c>
      <c r="J62" s="25">
        <v>-10850</v>
      </c>
    </row>
    <row r="63" spans="1:10" x14ac:dyDescent="0.35">
      <c r="A63" s="11" t="s">
        <v>267</v>
      </c>
      <c r="B63" s="11">
        <v>49500</v>
      </c>
      <c r="C63" s="17">
        <v>-73612</v>
      </c>
      <c r="D63" s="17">
        <v>-24112</v>
      </c>
      <c r="E63" s="26">
        <v>72000</v>
      </c>
      <c r="F63" s="27">
        <v>-75090</v>
      </c>
      <c r="G63" s="27">
        <v>-3090</v>
      </c>
      <c r="H63" s="26"/>
      <c r="I63" s="27"/>
      <c r="J63" s="28"/>
    </row>
    <row r="64" spans="1:10" x14ac:dyDescent="0.35">
      <c r="A64" s="102"/>
      <c r="B64" s="110">
        <v>2026</v>
      </c>
      <c r="C64" s="111"/>
      <c r="D64" s="112" t="s">
        <v>499</v>
      </c>
      <c r="E64" s="104">
        <v>2025</v>
      </c>
      <c r="F64" s="105"/>
      <c r="G64" s="106" t="s">
        <v>498</v>
      </c>
      <c r="H64" s="104">
        <v>2024</v>
      </c>
      <c r="I64" s="105"/>
      <c r="J64" s="108" t="s">
        <v>502</v>
      </c>
    </row>
    <row r="65" spans="1:10" x14ac:dyDescent="0.35">
      <c r="A65" s="103"/>
      <c r="B65" s="13" t="s">
        <v>42</v>
      </c>
      <c r="C65" s="14" t="s">
        <v>16</v>
      </c>
      <c r="D65" s="113"/>
      <c r="E65" s="18" t="s">
        <v>42</v>
      </c>
      <c r="F65" s="19" t="s">
        <v>16</v>
      </c>
      <c r="G65" s="107"/>
      <c r="H65" s="18" t="s">
        <v>42</v>
      </c>
      <c r="I65" s="19" t="s">
        <v>16</v>
      </c>
      <c r="J65" s="109"/>
    </row>
    <row r="66" spans="1:10" x14ac:dyDescent="0.35">
      <c r="A66" s="12" t="s">
        <v>431</v>
      </c>
      <c r="B66" s="12"/>
      <c r="C66" s="15">
        <v>-15100</v>
      </c>
      <c r="D66" s="15">
        <v>-15100</v>
      </c>
      <c r="E66" s="20"/>
      <c r="F66" s="21">
        <v>-19350</v>
      </c>
      <c r="G66" s="21">
        <v>-19350</v>
      </c>
      <c r="H66" s="20"/>
      <c r="I66" s="21">
        <v>-16100</v>
      </c>
      <c r="J66" s="22">
        <v>-16100</v>
      </c>
    </row>
    <row r="67" spans="1:10" x14ac:dyDescent="0.35">
      <c r="A67" s="10" t="s">
        <v>513</v>
      </c>
      <c r="B67" s="10"/>
      <c r="C67" s="16">
        <v>-2600</v>
      </c>
      <c r="D67" s="16">
        <v>-2600</v>
      </c>
      <c r="E67" s="23"/>
      <c r="F67" s="24">
        <v>-7350</v>
      </c>
      <c r="G67" s="24">
        <v>-7350</v>
      </c>
      <c r="H67" s="23"/>
      <c r="I67" s="24">
        <v>-4100</v>
      </c>
      <c r="J67" s="25">
        <v>-4100</v>
      </c>
    </row>
    <row r="68" spans="1:10" x14ac:dyDescent="0.35">
      <c r="A68" s="11" t="s">
        <v>438</v>
      </c>
      <c r="B68" s="11"/>
      <c r="C68" s="17">
        <v>-12500</v>
      </c>
      <c r="D68" s="17">
        <v>-12500</v>
      </c>
      <c r="E68" s="26"/>
      <c r="F68" s="27">
        <v>-12000</v>
      </c>
      <c r="G68" s="27">
        <v>-12000</v>
      </c>
      <c r="H68" s="26"/>
      <c r="I68" s="27">
        <v>-12000</v>
      </c>
      <c r="J68" s="28">
        <v>-12000</v>
      </c>
    </row>
    <row r="69" spans="1:10" x14ac:dyDescent="0.35">
      <c r="A69" s="102"/>
      <c r="B69" s="110">
        <v>2026</v>
      </c>
      <c r="C69" s="111"/>
      <c r="D69" s="112" t="s">
        <v>499</v>
      </c>
      <c r="E69" s="104">
        <v>2025</v>
      </c>
      <c r="F69" s="105"/>
      <c r="G69" s="106" t="s">
        <v>498</v>
      </c>
      <c r="H69" s="104">
        <v>2024</v>
      </c>
      <c r="I69" s="105"/>
      <c r="J69" s="108" t="s">
        <v>502</v>
      </c>
    </row>
    <row r="70" spans="1:10" x14ac:dyDescent="0.35">
      <c r="A70" s="103"/>
      <c r="B70" s="13" t="s">
        <v>42</v>
      </c>
      <c r="C70" s="14" t="s">
        <v>16</v>
      </c>
      <c r="D70" s="113"/>
      <c r="E70" s="18" t="s">
        <v>42</v>
      </c>
      <c r="F70" s="19" t="s">
        <v>16</v>
      </c>
      <c r="G70" s="107"/>
      <c r="H70" s="18" t="s">
        <v>42</v>
      </c>
      <c r="I70" s="19" t="s">
        <v>16</v>
      </c>
      <c r="J70" s="109"/>
    </row>
    <row r="71" spans="1:10" x14ac:dyDescent="0.35">
      <c r="A71" s="12" t="s">
        <v>441</v>
      </c>
      <c r="B71" s="12">
        <v>500</v>
      </c>
      <c r="C71" s="15">
        <v>-7050</v>
      </c>
      <c r="D71" s="15">
        <v>-6550</v>
      </c>
      <c r="E71" s="20">
        <v>1000</v>
      </c>
      <c r="F71" s="21">
        <v>-7850</v>
      </c>
      <c r="G71" s="21">
        <v>-6850</v>
      </c>
      <c r="H71" s="20"/>
      <c r="I71" s="21">
        <v>-7000</v>
      </c>
      <c r="J71" s="22">
        <v>-7000</v>
      </c>
    </row>
    <row r="72" spans="1:10" x14ac:dyDescent="0.35">
      <c r="A72" s="11" t="s">
        <v>513</v>
      </c>
      <c r="B72" s="11">
        <v>500</v>
      </c>
      <c r="C72" s="17">
        <v>-7050</v>
      </c>
      <c r="D72" s="17">
        <v>-6550</v>
      </c>
      <c r="E72" s="26">
        <v>1000</v>
      </c>
      <c r="F72" s="27">
        <v>-7850</v>
      </c>
      <c r="G72" s="27">
        <v>-6850</v>
      </c>
      <c r="H72" s="26"/>
      <c r="I72" s="27">
        <v>-7000</v>
      </c>
      <c r="J72" s="28">
        <v>-7000</v>
      </c>
    </row>
    <row r="73" spans="1:10" x14ac:dyDescent="0.35">
      <c r="A73" s="102"/>
      <c r="B73" s="110">
        <v>2026</v>
      </c>
      <c r="C73" s="111"/>
      <c r="D73" s="112" t="s">
        <v>499</v>
      </c>
      <c r="E73" s="104">
        <v>2025</v>
      </c>
      <c r="F73" s="105"/>
      <c r="G73" s="106" t="s">
        <v>498</v>
      </c>
      <c r="H73" s="104">
        <v>2024</v>
      </c>
      <c r="I73" s="105"/>
      <c r="J73" s="108" t="s">
        <v>502</v>
      </c>
    </row>
    <row r="74" spans="1:10" x14ac:dyDescent="0.35">
      <c r="A74" s="103"/>
      <c r="B74" s="13" t="s">
        <v>42</v>
      </c>
      <c r="C74" s="14" t="s">
        <v>16</v>
      </c>
      <c r="D74" s="113"/>
      <c r="E74" s="18" t="s">
        <v>42</v>
      </c>
      <c r="F74" s="19" t="s">
        <v>16</v>
      </c>
      <c r="G74" s="107"/>
      <c r="H74" s="18" t="s">
        <v>42</v>
      </c>
      <c r="I74" s="19" t="s">
        <v>16</v>
      </c>
      <c r="J74" s="109"/>
    </row>
    <row r="75" spans="1:10" x14ac:dyDescent="0.35">
      <c r="A75" s="12" t="s">
        <v>453</v>
      </c>
      <c r="B75" s="12">
        <v>0</v>
      </c>
      <c r="C75" s="15">
        <v>0</v>
      </c>
      <c r="D75" s="15">
        <v>0</v>
      </c>
      <c r="E75" s="20">
        <v>49400</v>
      </c>
      <c r="F75" s="21">
        <v>-45900</v>
      </c>
      <c r="G75" s="21">
        <v>3500</v>
      </c>
      <c r="H75" s="20">
        <v>40100</v>
      </c>
      <c r="I75" s="21">
        <v>-35250</v>
      </c>
      <c r="J75" s="22">
        <v>4850</v>
      </c>
    </row>
    <row r="76" spans="1:10" x14ac:dyDescent="0.35">
      <c r="A76" s="10" t="s">
        <v>513</v>
      </c>
      <c r="B76" s="10"/>
      <c r="C76" s="16"/>
      <c r="D76" s="16"/>
      <c r="E76" s="23">
        <v>8400</v>
      </c>
      <c r="F76" s="24">
        <v>-6500</v>
      </c>
      <c r="G76" s="24">
        <v>1900</v>
      </c>
      <c r="H76" s="23"/>
      <c r="I76" s="24">
        <v>-2300</v>
      </c>
      <c r="J76" s="25">
        <v>-2300</v>
      </c>
    </row>
    <row r="77" spans="1:10" x14ac:dyDescent="0.35">
      <c r="A77" s="10" t="s">
        <v>529</v>
      </c>
      <c r="B77" s="10"/>
      <c r="C77" s="16"/>
      <c r="D77" s="16"/>
      <c r="E77" s="23">
        <v>11000</v>
      </c>
      <c r="F77" s="24">
        <v>-11250</v>
      </c>
      <c r="G77" s="24">
        <v>-250</v>
      </c>
      <c r="H77" s="23">
        <v>11600</v>
      </c>
      <c r="I77" s="24">
        <v>-9900</v>
      </c>
      <c r="J77" s="25">
        <v>1700</v>
      </c>
    </row>
    <row r="78" spans="1:10" x14ac:dyDescent="0.35">
      <c r="A78" s="10" t="s">
        <v>530</v>
      </c>
      <c r="B78" s="10"/>
      <c r="C78" s="16"/>
      <c r="D78" s="16"/>
      <c r="E78" s="23">
        <v>11000</v>
      </c>
      <c r="F78" s="24">
        <v>-11250</v>
      </c>
      <c r="G78" s="24">
        <v>-250</v>
      </c>
      <c r="H78" s="23">
        <v>11600</v>
      </c>
      <c r="I78" s="24">
        <v>-10100</v>
      </c>
      <c r="J78" s="25">
        <v>1500</v>
      </c>
    </row>
    <row r="79" spans="1:10" x14ac:dyDescent="0.35">
      <c r="A79" s="11" t="s">
        <v>531</v>
      </c>
      <c r="B79" s="11"/>
      <c r="C79" s="17"/>
      <c r="D79" s="17"/>
      <c r="E79" s="26">
        <v>19000</v>
      </c>
      <c r="F79" s="27">
        <v>-16900</v>
      </c>
      <c r="G79" s="27">
        <v>2100</v>
      </c>
      <c r="H79" s="26">
        <v>16900</v>
      </c>
      <c r="I79" s="27">
        <v>-12950</v>
      </c>
      <c r="J79" s="28">
        <v>3950</v>
      </c>
    </row>
    <row r="80" spans="1:10" x14ac:dyDescent="0.35">
      <c r="A80" s="102"/>
      <c r="B80" s="110">
        <v>2026</v>
      </c>
      <c r="C80" s="111"/>
      <c r="D80" s="112" t="s">
        <v>499</v>
      </c>
      <c r="E80" s="104">
        <v>2025</v>
      </c>
      <c r="F80" s="105"/>
      <c r="G80" s="106" t="s">
        <v>498</v>
      </c>
      <c r="H80" s="104">
        <v>2024</v>
      </c>
      <c r="I80" s="105"/>
      <c r="J80" s="108" t="s">
        <v>502</v>
      </c>
    </row>
    <row r="81" spans="1:10" x14ac:dyDescent="0.35">
      <c r="A81" s="103"/>
      <c r="B81" s="13" t="s">
        <v>42</v>
      </c>
      <c r="C81" s="14" t="s">
        <v>16</v>
      </c>
      <c r="D81" s="113"/>
      <c r="E81" s="18" t="s">
        <v>42</v>
      </c>
      <c r="F81" s="19" t="s">
        <v>16</v>
      </c>
      <c r="G81" s="107"/>
      <c r="H81" s="18" t="s">
        <v>42</v>
      </c>
      <c r="I81" s="19" t="s">
        <v>16</v>
      </c>
      <c r="J81" s="109"/>
    </row>
    <row r="82" spans="1:10" x14ac:dyDescent="0.35">
      <c r="A82" s="12" t="s">
        <v>309</v>
      </c>
      <c r="B82" s="12">
        <v>94200</v>
      </c>
      <c r="C82" s="15">
        <v>-132875</v>
      </c>
      <c r="D82" s="15">
        <v>-38675</v>
      </c>
      <c r="E82" s="20">
        <v>95790</v>
      </c>
      <c r="F82" s="21">
        <v>-164923</v>
      </c>
      <c r="G82" s="21">
        <v>-69133</v>
      </c>
      <c r="H82" s="20">
        <v>138975</v>
      </c>
      <c r="I82" s="21">
        <v>-166708</v>
      </c>
      <c r="J82" s="22">
        <v>-27733</v>
      </c>
    </row>
    <row r="83" spans="1:10" x14ac:dyDescent="0.35">
      <c r="A83" s="10" t="s">
        <v>532</v>
      </c>
      <c r="B83" s="10">
        <v>62400</v>
      </c>
      <c r="C83" s="16">
        <v>-66000</v>
      </c>
      <c r="D83" s="16">
        <v>-3600</v>
      </c>
      <c r="E83" s="23">
        <v>89070</v>
      </c>
      <c r="F83" s="24">
        <v>-102652</v>
      </c>
      <c r="G83" s="24">
        <v>-13582</v>
      </c>
      <c r="H83" s="23">
        <v>112025</v>
      </c>
      <c r="I83" s="24">
        <v>-107400</v>
      </c>
      <c r="J83" s="25">
        <v>4625</v>
      </c>
    </row>
    <row r="84" spans="1:10" x14ac:dyDescent="0.35">
      <c r="A84" s="11" t="s">
        <v>533</v>
      </c>
      <c r="B84" s="11">
        <v>31800</v>
      </c>
      <c r="C84" s="17">
        <v>-66875</v>
      </c>
      <c r="D84" s="17">
        <v>-35075</v>
      </c>
      <c r="E84" s="26">
        <v>6720</v>
      </c>
      <c r="F84" s="27">
        <v>-62271</v>
      </c>
      <c r="G84" s="27">
        <v>-55551</v>
      </c>
      <c r="H84" s="26">
        <v>26950</v>
      </c>
      <c r="I84" s="27">
        <v>-59308</v>
      </c>
      <c r="J84" s="28">
        <v>-32358</v>
      </c>
    </row>
    <row r="85" spans="1:10" x14ac:dyDescent="0.35">
      <c r="A85" s="102"/>
      <c r="B85" s="110">
        <v>2026</v>
      </c>
      <c r="C85" s="111"/>
      <c r="D85" s="112" t="s">
        <v>499</v>
      </c>
      <c r="E85" s="104">
        <v>2025</v>
      </c>
      <c r="F85" s="105"/>
      <c r="G85" s="106" t="s">
        <v>498</v>
      </c>
      <c r="H85" s="104">
        <v>2024</v>
      </c>
      <c r="I85" s="105"/>
      <c r="J85" s="108" t="s">
        <v>502</v>
      </c>
    </row>
    <row r="86" spans="1:10" x14ac:dyDescent="0.35">
      <c r="A86" s="103"/>
      <c r="B86" s="13" t="s">
        <v>42</v>
      </c>
      <c r="C86" s="14" t="s">
        <v>16</v>
      </c>
      <c r="D86" s="113"/>
      <c r="E86" s="18" t="s">
        <v>42</v>
      </c>
      <c r="F86" s="19" t="s">
        <v>16</v>
      </c>
      <c r="G86" s="107"/>
      <c r="H86" s="18" t="s">
        <v>42</v>
      </c>
      <c r="I86" s="19" t="s">
        <v>16</v>
      </c>
      <c r="J86" s="109"/>
    </row>
    <row r="87" spans="1:10" x14ac:dyDescent="0.35">
      <c r="A87" s="12" t="s">
        <v>500</v>
      </c>
      <c r="B87" s="12">
        <v>1614685</v>
      </c>
      <c r="C87" s="15">
        <v>-1631014</v>
      </c>
      <c r="D87" s="15">
        <v>-16329</v>
      </c>
      <c r="E87" s="20">
        <v>1626560</v>
      </c>
      <c r="F87" s="21">
        <v>-1620379</v>
      </c>
      <c r="G87" s="21">
        <f>G4+G20+G28+G38+G42+G48+G52+G59+G66+G71+G75+G82</f>
        <v>6181</v>
      </c>
      <c r="H87" s="20">
        <v>1696950</v>
      </c>
      <c r="I87" s="21">
        <v>-1756200</v>
      </c>
      <c r="J87" s="22">
        <v>-59250</v>
      </c>
    </row>
  </sheetData>
  <mergeCells count="91">
    <mergeCell ref="A2:A3"/>
    <mergeCell ref="J2:J3"/>
    <mergeCell ref="G2:G3"/>
    <mergeCell ref="E2:F2"/>
    <mergeCell ref="H2:I2"/>
    <mergeCell ref="B2:C2"/>
    <mergeCell ref="D2:D3"/>
    <mergeCell ref="A26:A27"/>
    <mergeCell ref="E26:F26"/>
    <mergeCell ref="G26:G27"/>
    <mergeCell ref="H26:I26"/>
    <mergeCell ref="J26:J27"/>
    <mergeCell ref="B26:C26"/>
    <mergeCell ref="D26:D27"/>
    <mergeCell ref="A50:A51"/>
    <mergeCell ref="E50:F50"/>
    <mergeCell ref="G50:G51"/>
    <mergeCell ref="H50:I50"/>
    <mergeCell ref="J50:J51"/>
    <mergeCell ref="B50:C50"/>
    <mergeCell ref="D50:D51"/>
    <mergeCell ref="A18:A19"/>
    <mergeCell ref="E18:F18"/>
    <mergeCell ref="G18:G19"/>
    <mergeCell ref="H18:I18"/>
    <mergeCell ref="J18:J19"/>
    <mergeCell ref="B18:C18"/>
    <mergeCell ref="D18:D19"/>
    <mergeCell ref="A80:A81"/>
    <mergeCell ref="E80:F80"/>
    <mergeCell ref="G80:G81"/>
    <mergeCell ref="H80:I80"/>
    <mergeCell ref="J80:J81"/>
    <mergeCell ref="B80:C80"/>
    <mergeCell ref="D80:D81"/>
    <mergeCell ref="A57:A58"/>
    <mergeCell ref="E57:F57"/>
    <mergeCell ref="G57:G58"/>
    <mergeCell ref="H57:I57"/>
    <mergeCell ref="J57:J58"/>
    <mergeCell ref="B57:C57"/>
    <mergeCell ref="D57:D58"/>
    <mergeCell ref="A36:A37"/>
    <mergeCell ref="E36:F36"/>
    <mergeCell ref="G36:G37"/>
    <mergeCell ref="H36:I36"/>
    <mergeCell ref="J36:J37"/>
    <mergeCell ref="B36:C36"/>
    <mergeCell ref="D36:D37"/>
    <mergeCell ref="A69:A70"/>
    <mergeCell ref="E69:F69"/>
    <mergeCell ref="G69:G70"/>
    <mergeCell ref="H69:I69"/>
    <mergeCell ref="J69:J70"/>
    <mergeCell ref="B69:C69"/>
    <mergeCell ref="D69:D70"/>
    <mergeCell ref="A64:A65"/>
    <mergeCell ref="E64:F64"/>
    <mergeCell ref="G64:G65"/>
    <mergeCell ref="H64:I64"/>
    <mergeCell ref="J64:J65"/>
    <mergeCell ref="B64:C64"/>
    <mergeCell ref="D64:D65"/>
    <mergeCell ref="A85:A86"/>
    <mergeCell ref="E85:F85"/>
    <mergeCell ref="G85:G86"/>
    <mergeCell ref="H85:I85"/>
    <mergeCell ref="J85:J86"/>
    <mergeCell ref="B85:C85"/>
    <mergeCell ref="D85:D86"/>
    <mergeCell ref="A73:A74"/>
    <mergeCell ref="E73:F73"/>
    <mergeCell ref="G73:G74"/>
    <mergeCell ref="H73:I73"/>
    <mergeCell ref="J73:J74"/>
    <mergeCell ref="B73:C73"/>
    <mergeCell ref="D73:D74"/>
    <mergeCell ref="A40:A41"/>
    <mergeCell ref="E40:F40"/>
    <mergeCell ref="G40:G41"/>
    <mergeCell ref="H40:I40"/>
    <mergeCell ref="J40:J41"/>
    <mergeCell ref="B40:C40"/>
    <mergeCell ref="D40:D41"/>
    <mergeCell ref="A46:A47"/>
    <mergeCell ref="E46:F46"/>
    <mergeCell ref="G46:G47"/>
    <mergeCell ref="H46:I46"/>
    <mergeCell ref="J46:J47"/>
    <mergeCell ref="B46:C46"/>
    <mergeCell ref="D46:D4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4C5C9-5756-9445-B758-BAAC51F1182C}">
  <dimension ref="A1:J16"/>
  <sheetViews>
    <sheetView workbookViewId="0">
      <selection activeCell="G16" sqref="G16"/>
    </sheetView>
  </sheetViews>
  <sheetFormatPr defaultColWidth="11" defaultRowHeight="15.75" customHeight="1" x14ac:dyDescent="0.35"/>
  <cols>
    <col min="1" max="1" width="30.5" bestFit="1" customWidth="1"/>
    <col min="2" max="2" width="9.33203125" bestFit="1" customWidth="1"/>
    <col min="3" max="3" width="9"/>
    <col min="4" max="4" width="10.33203125" bestFit="1" customWidth="1"/>
    <col min="8" max="8" width="9.58203125" bestFit="1" customWidth="1"/>
  </cols>
  <sheetData>
    <row r="1" spans="1:10" x14ac:dyDescent="0.35"/>
    <row r="2" spans="1:10" x14ac:dyDescent="0.35">
      <c r="A2" s="102"/>
      <c r="B2" s="110">
        <v>2026</v>
      </c>
      <c r="C2" s="111"/>
      <c r="D2" s="112" t="s">
        <v>499</v>
      </c>
      <c r="E2" s="104">
        <v>2025</v>
      </c>
      <c r="F2" s="105"/>
      <c r="G2" s="106" t="s">
        <v>498</v>
      </c>
      <c r="H2" s="104">
        <v>2024</v>
      </c>
      <c r="I2" s="105"/>
      <c r="J2" s="108" t="s">
        <v>502</v>
      </c>
    </row>
    <row r="3" spans="1:10" x14ac:dyDescent="0.35">
      <c r="A3" s="103"/>
      <c r="B3" s="13" t="s">
        <v>42</v>
      </c>
      <c r="C3" s="14" t="s">
        <v>16</v>
      </c>
      <c r="D3" s="113"/>
      <c r="E3" s="18" t="s">
        <v>42</v>
      </c>
      <c r="F3" s="19" t="s">
        <v>16</v>
      </c>
      <c r="G3" s="107"/>
      <c r="H3" s="18" t="s">
        <v>42</v>
      </c>
      <c r="I3" s="19" t="s">
        <v>16</v>
      </c>
      <c r="J3" s="109"/>
    </row>
    <row r="4" spans="1:10" x14ac:dyDescent="0.35">
      <c r="A4" s="12" t="s">
        <v>17</v>
      </c>
      <c r="B4" s="12">
        <v>1190939</v>
      </c>
      <c r="C4" s="15">
        <v>-982595</v>
      </c>
      <c r="D4" s="15">
        <v>208344</v>
      </c>
      <c r="E4" s="20">
        <v>1161150</v>
      </c>
      <c r="F4" s="21">
        <v>-908225</v>
      </c>
      <c r="G4" s="21">
        <v>252925</v>
      </c>
      <c r="H4" s="20">
        <v>1226435</v>
      </c>
      <c r="I4" s="21">
        <v>-1019092</v>
      </c>
      <c r="J4" s="22">
        <v>207343</v>
      </c>
    </row>
    <row r="5" spans="1:10" x14ac:dyDescent="0.35">
      <c r="A5" s="12" t="s">
        <v>128</v>
      </c>
      <c r="B5" s="12">
        <v>41170</v>
      </c>
      <c r="C5" s="15">
        <v>-50330</v>
      </c>
      <c r="D5" s="15">
        <v>-9160</v>
      </c>
      <c r="E5" s="20">
        <v>38600</v>
      </c>
      <c r="F5" s="21">
        <v>-43398</v>
      </c>
      <c r="G5" s="21">
        <v>-4798</v>
      </c>
      <c r="H5" s="20">
        <v>31400</v>
      </c>
      <c r="I5" s="21">
        <v>-94850</v>
      </c>
      <c r="J5" s="22">
        <v>-63450</v>
      </c>
    </row>
    <row r="6" spans="1:10" x14ac:dyDescent="0.35">
      <c r="A6" s="12" t="s">
        <v>177</v>
      </c>
      <c r="B6" s="12">
        <v>131200</v>
      </c>
      <c r="C6" s="15">
        <v>-188838</v>
      </c>
      <c r="D6" s="15">
        <v>-57638</v>
      </c>
      <c r="E6" s="20">
        <v>110000</v>
      </c>
      <c r="F6" s="21">
        <v>-157636</v>
      </c>
      <c r="G6" s="21">
        <v>-47636</v>
      </c>
      <c r="H6" s="20">
        <v>168000</v>
      </c>
      <c r="I6" s="21">
        <v>-218250</v>
      </c>
      <c r="J6" s="22">
        <v>-50250</v>
      </c>
    </row>
    <row r="7" spans="1:10" x14ac:dyDescent="0.35">
      <c r="A7" s="12" t="s">
        <v>225</v>
      </c>
      <c r="B7" s="12">
        <v>300</v>
      </c>
      <c r="C7" s="15">
        <v>-7300</v>
      </c>
      <c r="D7" s="15">
        <v>-7000</v>
      </c>
      <c r="E7" s="20"/>
      <c r="F7" s="21">
        <v>-17000</v>
      </c>
      <c r="G7" s="21">
        <v>-17000</v>
      </c>
      <c r="H7" s="20">
        <v>1440</v>
      </c>
      <c r="I7" s="21">
        <v>-34500</v>
      </c>
      <c r="J7" s="22">
        <v>-33060</v>
      </c>
    </row>
    <row r="8" spans="1:10" x14ac:dyDescent="0.35">
      <c r="A8" s="12" t="s">
        <v>232</v>
      </c>
      <c r="B8" s="12"/>
      <c r="C8" s="15">
        <v>-32118</v>
      </c>
      <c r="D8" s="15">
        <v>-32118</v>
      </c>
      <c r="E8" s="20">
        <v>300</v>
      </c>
      <c r="F8" s="21">
        <v>-32500</v>
      </c>
      <c r="G8" s="21">
        <v>-32200</v>
      </c>
      <c r="H8" s="20"/>
      <c r="I8" s="21">
        <v>-32500</v>
      </c>
      <c r="J8" s="22">
        <v>-32500</v>
      </c>
    </row>
    <row r="9" spans="1:10" x14ac:dyDescent="0.35">
      <c r="A9" s="12" t="s">
        <v>258</v>
      </c>
      <c r="B9" s="12">
        <v>27068</v>
      </c>
      <c r="C9" s="15">
        <v>-17630</v>
      </c>
      <c r="D9" s="15">
        <v>9438</v>
      </c>
      <c r="E9" s="20">
        <v>25120</v>
      </c>
      <c r="F9" s="21">
        <v>-28700</v>
      </c>
      <c r="G9" s="21">
        <v>-3580</v>
      </c>
      <c r="H9" s="20">
        <v>42500</v>
      </c>
      <c r="I9" s="21">
        <v>-42500</v>
      </c>
      <c r="J9" s="22">
        <v>0</v>
      </c>
    </row>
    <row r="10" spans="1:10" x14ac:dyDescent="0.35">
      <c r="A10" s="12" t="s">
        <v>277</v>
      </c>
      <c r="B10" s="12">
        <v>71450</v>
      </c>
      <c r="C10" s="15">
        <v>-90988</v>
      </c>
      <c r="D10" s="15">
        <v>-19538</v>
      </c>
      <c r="E10" s="20">
        <v>67950</v>
      </c>
      <c r="F10" s="21">
        <v>-90380</v>
      </c>
      <c r="G10" s="21">
        <v>-22430</v>
      </c>
      <c r="H10" s="20">
        <v>39500</v>
      </c>
      <c r="I10" s="21">
        <v>-46900</v>
      </c>
      <c r="J10" s="22">
        <v>-7400</v>
      </c>
    </row>
    <row r="11" spans="1:10" x14ac:dyDescent="0.35">
      <c r="A11" s="12" t="s">
        <v>328</v>
      </c>
      <c r="B11" s="12">
        <v>57858</v>
      </c>
      <c r="C11" s="15">
        <v>-106190</v>
      </c>
      <c r="D11" s="15">
        <v>-48332</v>
      </c>
      <c r="E11" s="20">
        <v>77250</v>
      </c>
      <c r="F11" s="21">
        <v>-104517</v>
      </c>
      <c r="G11" s="21">
        <v>-27267</v>
      </c>
      <c r="H11" s="20">
        <v>8600</v>
      </c>
      <c r="I11" s="21">
        <v>-42550</v>
      </c>
      <c r="J11" s="22">
        <v>-33950</v>
      </c>
    </row>
    <row r="12" spans="1:10" x14ac:dyDescent="0.35">
      <c r="A12" s="12" t="s">
        <v>431</v>
      </c>
      <c r="B12" s="12"/>
      <c r="C12" s="15">
        <v>-15100</v>
      </c>
      <c r="D12" s="15">
        <v>-15100</v>
      </c>
      <c r="E12" s="20"/>
      <c r="F12" s="21">
        <v>-19350</v>
      </c>
      <c r="G12" s="21">
        <v>-19350</v>
      </c>
      <c r="H12" s="20"/>
      <c r="I12" s="21">
        <v>-16100</v>
      </c>
      <c r="J12" s="22">
        <v>-16100</v>
      </c>
    </row>
    <row r="13" spans="1:10" x14ac:dyDescent="0.35">
      <c r="A13" s="12" t="s">
        <v>441</v>
      </c>
      <c r="B13" s="12">
        <v>500</v>
      </c>
      <c r="C13" s="15">
        <v>-7050</v>
      </c>
      <c r="D13" s="15">
        <v>-6550</v>
      </c>
      <c r="E13" s="20">
        <v>1000</v>
      </c>
      <c r="F13" s="21">
        <v>-7850</v>
      </c>
      <c r="G13" s="21">
        <v>-6850</v>
      </c>
      <c r="H13" s="20"/>
      <c r="I13" s="21">
        <v>-7000</v>
      </c>
      <c r="J13" s="22">
        <v>-7000</v>
      </c>
    </row>
    <row r="14" spans="1:10" x14ac:dyDescent="0.35">
      <c r="A14" s="12" t="s">
        <v>453</v>
      </c>
      <c r="B14" s="12">
        <v>0</v>
      </c>
      <c r="C14" s="15">
        <v>0</v>
      </c>
      <c r="D14" s="15">
        <v>0</v>
      </c>
      <c r="E14" s="20">
        <v>49400</v>
      </c>
      <c r="F14" s="21">
        <v>-45900</v>
      </c>
      <c r="G14" s="21">
        <v>3500</v>
      </c>
      <c r="H14" s="20">
        <v>40100</v>
      </c>
      <c r="I14" s="21">
        <v>-35250</v>
      </c>
      <c r="J14" s="22">
        <v>4850</v>
      </c>
    </row>
    <row r="15" spans="1:10" x14ac:dyDescent="0.35">
      <c r="A15" s="12" t="s">
        <v>309</v>
      </c>
      <c r="B15" s="12">
        <v>94200</v>
      </c>
      <c r="C15" s="15">
        <v>-132875</v>
      </c>
      <c r="D15" s="15">
        <v>-38675</v>
      </c>
      <c r="E15" s="20">
        <v>95790</v>
      </c>
      <c r="F15" s="21">
        <v>-164923</v>
      </c>
      <c r="G15" s="21">
        <v>-69133</v>
      </c>
      <c r="H15" s="20">
        <v>138975</v>
      </c>
      <c r="I15" s="21">
        <v>-166708</v>
      </c>
      <c r="J15" s="22">
        <v>-27733</v>
      </c>
    </row>
    <row r="16" spans="1:10" x14ac:dyDescent="0.35">
      <c r="A16" s="12" t="s">
        <v>500</v>
      </c>
      <c r="B16" s="12">
        <v>1614685</v>
      </c>
      <c r="C16" s="15">
        <v>-1631014</v>
      </c>
      <c r="D16" s="15">
        <v>-16329</v>
      </c>
      <c r="E16" s="20">
        <v>1626560</v>
      </c>
      <c r="F16" s="21">
        <v>-1620379</v>
      </c>
      <c r="G16" s="21">
        <f>G4+G5+G6+G7+G8+G9+G10+G11+G12+G13+G14+G15</f>
        <v>6181</v>
      </c>
      <c r="H16" s="20">
        <v>1696950</v>
      </c>
      <c r="I16" s="21">
        <v>-1756200</v>
      </c>
      <c r="J16" s="22">
        <v>-59250</v>
      </c>
    </row>
  </sheetData>
  <mergeCells count="7">
    <mergeCell ref="A2:A3"/>
    <mergeCell ref="E2:F2"/>
    <mergeCell ref="G2:G3"/>
    <mergeCell ref="H2:I2"/>
    <mergeCell ref="J2:J3"/>
    <mergeCell ref="B2:C2"/>
    <mergeCell ref="D2:D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8CEDC-2B45-431D-915D-FC1ED9073541}">
  <dimension ref="A3:BQ66"/>
  <sheetViews>
    <sheetView workbookViewId="0">
      <selection activeCell="BO8" sqref="BO8"/>
    </sheetView>
  </sheetViews>
  <sheetFormatPr defaultColWidth="11.08203125" defaultRowHeight="15.5" x14ac:dyDescent="0.35"/>
  <cols>
    <col min="1" max="1" width="22.5" bestFit="1" customWidth="1"/>
    <col min="2" max="2" width="13.83203125" hidden="1" customWidth="1"/>
    <col min="3" max="3" width="8.08203125" hidden="1" customWidth="1"/>
    <col min="4" max="5" width="9.58203125" hidden="1" customWidth="1"/>
    <col min="6" max="6" width="8.08203125" hidden="1" customWidth="1"/>
    <col min="7" max="7" width="8.83203125" hidden="1" customWidth="1"/>
    <col min="8" max="8" width="9.58203125" hidden="1" customWidth="1"/>
    <col min="9" max="9" width="8.08203125" hidden="1" customWidth="1"/>
    <col min="10" max="10" width="8.83203125" hidden="1" customWidth="1"/>
    <col min="11" max="11" width="9.58203125" hidden="1" customWidth="1"/>
    <col min="12" max="12" width="8.08203125" hidden="1" customWidth="1"/>
    <col min="13" max="13" width="8.83203125" hidden="1" customWidth="1"/>
    <col min="14" max="14" width="9.58203125" hidden="1" customWidth="1"/>
    <col min="15" max="15" width="8.08203125" hidden="1" customWidth="1"/>
    <col min="16" max="16" width="8.83203125" hidden="1" customWidth="1"/>
    <col min="17" max="17" width="10.5" hidden="1" customWidth="1"/>
    <col min="18" max="18" width="9.58203125" hidden="1" customWidth="1"/>
    <col min="19" max="19" width="8.08203125" hidden="1" customWidth="1"/>
    <col min="20" max="20" width="5.5" hidden="1" customWidth="1"/>
    <col min="21" max="22" width="9.58203125" hidden="1" customWidth="1"/>
    <col min="23" max="23" width="8.08203125" hidden="1" customWidth="1"/>
    <col min="24" max="24" width="8.83203125" hidden="1" customWidth="1"/>
    <col min="25" max="25" width="9.58203125" hidden="1" customWidth="1"/>
    <col min="26" max="26" width="8.08203125" hidden="1" customWidth="1"/>
    <col min="27" max="27" width="8.83203125" hidden="1" customWidth="1"/>
    <col min="28" max="28" width="9.58203125" hidden="1" customWidth="1"/>
    <col min="29" max="29" width="8.08203125" hidden="1" customWidth="1"/>
    <col min="30" max="30" width="8.83203125" hidden="1" customWidth="1"/>
    <col min="31" max="31" width="9.58203125" hidden="1" customWidth="1"/>
    <col min="32" max="32" width="8.08203125" hidden="1" customWidth="1"/>
    <col min="33" max="33" width="8.83203125" hidden="1" customWidth="1"/>
    <col min="34" max="34" width="10.5" hidden="1" customWidth="1"/>
    <col min="35" max="35" width="9.08203125" hidden="1" customWidth="1"/>
  </cols>
  <sheetData>
    <row r="3" spans="1:69" x14ac:dyDescent="0.35">
      <c r="A3" t="s">
        <v>496</v>
      </c>
      <c r="B3" t="s">
        <v>497</v>
      </c>
      <c r="AK3" s="96"/>
      <c r="AL3" s="96"/>
      <c r="AM3" s="96"/>
      <c r="AN3" s="83"/>
      <c r="AO3" s="83"/>
      <c r="AP3" s="83"/>
      <c r="AQ3" s="96"/>
      <c r="AR3" s="96"/>
      <c r="AS3" s="96"/>
      <c r="AT3" s="83"/>
      <c r="AU3" s="83"/>
      <c r="AV3" s="83"/>
      <c r="AW3" s="84"/>
      <c r="AX3" s="84"/>
      <c r="AY3" s="84"/>
      <c r="AZ3" s="96"/>
      <c r="BA3" s="96"/>
      <c r="BB3" s="96"/>
      <c r="BC3" s="83"/>
      <c r="BD3" s="83"/>
      <c r="BE3" s="83"/>
      <c r="BF3" s="84"/>
      <c r="BG3" s="84"/>
      <c r="BH3" s="84"/>
      <c r="BI3" s="96"/>
      <c r="BJ3" s="96"/>
      <c r="BK3" s="96"/>
      <c r="BL3" s="85"/>
      <c r="BM3" s="85"/>
      <c r="BN3" s="85"/>
      <c r="BO3" s="84"/>
      <c r="BP3" s="84"/>
      <c r="BQ3" s="84"/>
    </row>
    <row r="4" spans="1:69" x14ac:dyDescent="0.35">
      <c r="B4">
        <v>2025</v>
      </c>
      <c r="Q4" t="s">
        <v>498</v>
      </c>
      <c r="R4">
        <v>2026</v>
      </c>
      <c r="AH4" t="s">
        <v>499</v>
      </c>
      <c r="AI4" t="s">
        <v>500</v>
      </c>
      <c r="AK4" s="96"/>
      <c r="AL4" s="96"/>
      <c r="AM4" s="96"/>
      <c r="AN4" s="83"/>
      <c r="AO4" s="83"/>
      <c r="AP4" s="83"/>
      <c r="AQ4" s="96"/>
      <c r="AR4" s="96"/>
      <c r="AS4" s="96"/>
      <c r="AT4" s="83"/>
      <c r="AU4" s="83"/>
      <c r="AV4" s="83"/>
      <c r="AW4" s="84"/>
      <c r="AX4" s="84"/>
      <c r="AY4" s="84"/>
      <c r="AZ4" s="96"/>
      <c r="BA4" s="96"/>
      <c r="BB4" s="96"/>
      <c r="BC4" s="83"/>
      <c r="BD4" s="83"/>
      <c r="BE4" s="83"/>
      <c r="BF4" s="84"/>
      <c r="BG4" s="84"/>
      <c r="BH4" s="84"/>
      <c r="BI4" s="96"/>
      <c r="BJ4" s="96"/>
      <c r="BK4" s="96"/>
      <c r="BL4" s="85"/>
      <c r="BM4" s="85"/>
      <c r="BN4" s="85"/>
      <c r="BO4" s="84"/>
      <c r="BP4" s="84"/>
      <c r="BQ4" s="84"/>
    </row>
    <row r="5" spans="1:69" x14ac:dyDescent="0.35">
      <c r="B5" t="s">
        <v>0</v>
      </c>
      <c r="D5" t="s">
        <v>534</v>
      </c>
      <c r="E5" t="s">
        <v>14</v>
      </c>
      <c r="G5" t="s">
        <v>535</v>
      </c>
      <c r="H5" t="s">
        <v>23</v>
      </c>
      <c r="J5" t="s">
        <v>536</v>
      </c>
      <c r="K5" t="s">
        <v>24</v>
      </c>
      <c r="M5" t="s">
        <v>537</v>
      </c>
      <c r="N5" t="s">
        <v>25</v>
      </c>
      <c r="P5" t="s">
        <v>538</v>
      </c>
      <c r="R5" t="s">
        <v>0</v>
      </c>
      <c r="U5" t="s">
        <v>534</v>
      </c>
      <c r="V5" t="s">
        <v>14</v>
      </c>
      <c r="X5" t="s">
        <v>535</v>
      </c>
      <c r="Y5" t="s">
        <v>23</v>
      </c>
      <c r="AA5" t="s">
        <v>536</v>
      </c>
      <c r="AB5" t="s">
        <v>24</v>
      </c>
      <c r="AD5" t="s">
        <v>537</v>
      </c>
      <c r="AE5" t="s">
        <v>25</v>
      </c>
      <c r="AG5" t="s">
        <v>538</v>
      </c>
      <c r="AK5" s="114" t="s">
        <v>539</v>
      </c>
      <c r="AL5" s="114"/>
      <c r="AM5" s="114"/>
      <c r="AN5" s="115" t="s">
        <v>540</v>
      </c>
      <c r="AO5" s="115"/>
      <c r="AP5" s="115"/>
      <c r="AQ5" s="114" t="s">
        <v>541</v>
      </c>
      <c r="AR5" s="114"/>
      <c r="AS5" s="114"/>
      <c r="AT5" s="115" t="s">
        <v>542</v>
      </c>
      <c r="AU5" s="115"/>
      <c r="AV5" s="115"/>
      <c r="AW5" s="116" t="s">
        <v>543</v>
      </c>
      <c r="AX5" s="116"/>
      <c r="AY5" s="116"/>
      <c r="AZ5" s="114" t="s">
        <v>544</v>
      </c>
      <c r="BA5" s="114"/>
      <c r="BB5" s="114"/>
      <c r="BC5" s="115" t="s">
        <v>545</v>
      </c>
      <c r="BD5" s="115"/>
      <c r="BE5" s="115"/>
      <c r="BF5" s="116" t="s">
        <v>546</v>
      </c>
      <c r="BG5" s="116"/>
      <c r="BH5" s="116"/>
      <c r="BI5" s="114" t="s">
        <v>547</v>
      </c>
      <c r="BJ5" s="114"/>
      <c r="BK5" s="114"/>
      <c r="BL5" s="117" t="s">
        <v>548</v>
      </c>
      <c r="BM5" s="117"/>
      <c r="BN5" s="117"/>
      <c r="BO5" s="116" t="s">
        <v>549</v>
      </c>
      <c r="BP5" s="116"/>
      <c r="BQ5" s="116"/>
    </row>
    <row r="6" spans="1:69" x14ac:dyDescent="0.35">
      <c r="A6" t="s">
        <v>501</v>
      </c>
      <c r="B6" t="s">
        <v>42</v>
      </c>
      <c r="C6" t="s">
        <v>16</v>
      </c>
      <c r="E6" t="s">
        <v>42</v>
      </c>
      <c r="F6" t="s">
        <v>16</v>
      </c>
      <c r="H6" t="s">
        <v>42</v>
      </c>
      <c r="I6" t="s">
        <v>16</v>
      </c>
      <c r="K6" t="s">
        <v>42</v>
      </c>
      <c r="L6" t="s">
        <v>16</v>
      </c>
      <c r="N6" t="s">
        <v>42</v>
      </c>
      <c r="O6" t="s">
        <v>16</v>
      </c>
      <c r="R6" t="s">
        <v>42</v>
      </c>
      <c r="S6" t="s">
        <v>16</v>
      </c>
      <c r="T6" t="s">
        <v>550</v>
      </c>
      <c r="V6" t="s">
        <v>42</v>
      </c>
      <c r="W6" t="s">
        <v>16</v>
      </c>
      <c r="Y6" t="s">
        <v>42</v>
      </c>
      <c r="Z6" t="s">
        <v>16</v>
      </c>
      <c r="AB6" t="s">
        <v>42</v>
      </c>
      <c r="AC6" t="s">
        <v>16</v>
      </c>
      <c r="AE6" t="s">
        <v>42</v>
      </c>
      <c r="AF6" t="s">
        <v>16</v>
      </c>
      <c r="AK6" s="97" t="s">
        <v>42</v>
      </c>
      <c r="AL6" s="97" t="s">
        <v>16</v>
      </c>
      <c r="AM6" s="97"/>
      <c r="AN6" s="86" t="s">
        <v>42</v>
      </c>
      <c r="AO6" s="86" t="s">
        <v>16</v>
      </c>
      <c r="AP6" s="86"/>
      <c r="AQ6" s="97" t="s">
        <v>42</v>
      </c>
      <c r="AR6" s="97" t="s">
        <v>16</v>
      </c>
      <c r="AS6" s="97"/>
      <c r="AT6" s="86" t="s">
        <v>42</v>
      </c>
      <c r="AU6" s="86" t="s">
        <v>16</v>
      </c>
      <c r="AV6" s="86"/>
      <c r="AW6" s="87" t="s">
        <v>42</v>
      </c>
      <c r="AX6" s="87" t="s">
        <v>16</v>
      </c>
      <c r="AY6" s="87"/>
      <c r="AZ6" s="97" t="s">
        <v>42</v>
      </c>
      <c r="BA6" s="97" t="s">
        <v>16</v>
      </c>
      <c r="BB6" s="97"/>
      <c r="BC6" s="86" t="s">
        <v>42</v>
      </c>
      <c r="BD6" s="86" t="s">
        <v>16</v>
      </c>
      <c r="BE6" s="86"/>
      <c r="BF6" s="87" t="s">
        <v>42</v>
      </c>
      <c r="BG6" s="87" t="s">
        <v>16</v>
      </c>
      <c r="BH6" s="87"/>
      <c r="BI6" s="97" t="s">
        <v>42</v>
      </c>
      <c r="BJ6" s="97" t="s">
        <v>16</v>
      </c>
      <c r="BK6" s="97"/>
      <c r="BL6" s="88" t="s">
        <v>42</v>
      </c>
      <c r="BM6" s="88" t="s">
        <v>16</v>
      </c>
      <c r="BN6" s="88"/>
      <c r="BO6" s="87" t="s">
        <v>42</v>
      </c>
      <c r="BP6" s="87" t="s">
        <v>16</v>
      </c>
      <c r="BQ6" s="87"/>
    </row>
    <row r="7" spans="1:69" x14ac:dyDescent="0.35">
      <c r="A7" s="3" t="s">
        <v>17</v>
      </c>
      <c r="B7">
        <v>34350</v>
      </c>
      <c r="C7">
        <v>-87225</v>
      </c>
      <c r="D7">
        <v>-52875</v>
      </c>
      <c r="E7">
        <v>1061800</v>
      </c>
      <c r="F7">
        <v>-184875</v>
      </c>
      <c r="G7">
        <v>876925</v>
      </c>
      <c r="H7">
        <v>5000</v>
      </c>
      <c r="I7">
        <v>-175475</v>
      </c>
      <c r="J7">
        <v>-170475</v>
      </c>
      <c r="K7">
        <v>5000</v>
      </c>
      <c r="L7">
        <v>-188175</v>
      </c>
      <c r="M7">
        <v>-183175</v>
      </c>
      <c r="N7">
        <v>55000</v>
      </c>
      <c r="O7">
        <v>-272475</v>
      </c>
      <c r="P7">
        <v>-217475</v>
      </c>
      <c r="Q7">
        <v>252925</v>
      </c>
      <c r="R7">
        <v>48030</v>
      </c>
      <c r="S7">
        <v>-97693</v>
      </c>
      <c r="U7">
        <v>-49663</v>
      </c>
      <c r="V7">
        <v>1061889</v>
      </c>
      <c r="W7">
        <v>-195828</v>
      </c>
      <c r="X7">
        <v>866061</v>
      </c>
      <c r="Y7">
        <v>7900</v>
      </c>
      <c r="Z7">
        <v>-215458</v>
      </c>
      <c r="AA7">
        <v>-207558</v>
      </c>
      <c r="AB7">
        <v>7060</v>
      </c>
      <c r="AC7">
        <v>-198058</v>
      </c>
      <c r="AD7">
        <v>-190998</v>
      </c>
      <c r="AE7">
        <v>66060</v>
      </c>
      <c r="AF7">
        <v>-275558</v>
      </c>
      <c r="AG7">
        <v>-209498</v>
      </c>
      <c r="AH7">
        <v>208344</v>
      </c>
      <c r="AI7">
        <v>461269</v>
      </c>
      <c r="AK7" s="98">
        <f t="shared" ref="AK7:AV7" si="0">SUM(AK8:AK20)</f>
        <v>0</v>
      </c>
      <c r="AL7" s="98">
        <f t="shared" si="0"/>
        <v>0</v>
      </c>
      <c r="AM7" s="98">
        <f t="shared" si="0"/>
        <v>0</v>
      </c>
      <c r="AN7" s="89">
        <f t="shared" si="0"/>
        <v>992165.37000000081</v>
      </c>
      <c r="AO7" s="89">
        <f t="shared" si="0"/>
        <v>-264348.64999999997</v>
      </c>
      <c r="AP7" s="89">
        <f t="shared" si="0"/>
        <v>727816.7200000009</v>
      </c>
      <c r="AQ7" s="98">
        <f t="shared" si="0"/>
        <v>0</v>
      </c>
      <c r="AR7" s="98">
        <f t="shared" si="0"/>
        <v>0</v>
      </c>
      <c r="AS7" s="98">
        <f t="shared" si="0"/>
        <v>0</v>
      </c>
      <c r="AT7" s="89">
        <f t="shared" si="0"/>
        <v>41459.53</v>
      </c>
      <c r="AU7" s="89">
        <f t="shared" si="0"/>
        <v>-235979.32000000004</v>
      </c>
      <c r="AV7" s="89">
        <f t="shared" si="0"/>
        <v>-194519.78999999992</v>
      </c>
      <c r="AW7" s="90">
        <f t="shared" ref="AW7:AY38" si="1">AK7+AQ7</f>
        <v>0</v>
      </c>
      <c r="AX7" s="90">
        <f t="shared" si="1"/>
        <v>0</v>
      </c>
      <c r="AY7" s="90">
        <f t="shared" si="1"/>
        <v>0</v>
      </c>
      <c r="AZ7" s="98">
        <f t="shared" ref="AZ7:BE7" si="2">SUM(AZ8:AZ20)</f>
        <v>0</v>
      </c>
      <c r="BA7" s="98">
        <f t="shared" si="2"/>
        <v>0</v>
      </c>
      <c r="BB7" s="98">
        <f t="shared" si="2"/>
        <v>0</v>
      </c>
      <c r="BC7" s="89">
        <f t="shared" si="2"/>
        <v>113973.30000000002</v>
      </c>
      <c r="BD7" s="89">
        <f t="shared" si="2"/>
        <v>-192577.49</v>
      </c>
      <c r="BE7" s="89">
        <f t="shared" si="2"/>
        <v>-78604.189999999988</v>
      </c>
      <c r="BF7" s="90">
        <f>AK7+AQ7+AZ7</f>
        <v>0</v>
      </c>
      <c r="BG7" s="90">
        <f t="shared" ref="BG7:BH22" si="3">AL7+AR7+BA7</f>
        <v>0</v>
      </c>
      <c r="BH7" s="90">
        <f t="shared" si="3"/>
        <v>0</v>
      </c>
      <c r="BI7" s="98">
        <f t="shared" ref="BI7:BN7" si="4">SUM(BI8:BI20)</f>
        <v>0</v>
      </c>
      <c r="BJ7" s="98">
        <f t="shared" si="4"/>
        <v>0</v>
      </c>
      <c r="BK7" s="98">
        <f t="shared" si="4"/>
        <v>0</v>
      </c>
      <c r="BL7" s="91">
        <f t="shared" si="4"/>
        <v>119606.12999999999</v>
      </c>
      <c r="BM7" s="91">
        <f t="shared" si="4"/>
        <v>-192079.30999999991</v>
      </c>
      <c r="BN7" s="91">
        <f t="shared" si="4"/>
        <v>-72473.179999999964</v>
      </c>
      <c r="BO7" s="90">
        <f>AK7+AQ7+AZ7+BI7</f>
        <v>0</v>
      </c>
      <c r="BP7" s="90">
        <f t="shared" ref="BP7:BQ22" si="5">AL7+AR7+BA7+BJ7</f>
        <v>0</v>
      </c>
      <c r="BQ7" s="90">
        <f t="shared" si="5"/>
        <v>0</v>
      </c>
    </row>
    <row r="8" spans="1:69" x14ac:dyDescent="0.35">
      <c r="A8" s="4" t="s">
        <v>18</v>
      </c>
      <c r="C8">
        <v>0</v>
      </c>
      <c r="D8">
        <v>0</v>
      </c>
      <c r="F8">
        <v>-7500</v>
      </c>
      <c r="G8">
        <v>-7500</v>
      </c>
      <c r="I8">
        <v>-7500</v>
      </c>
      <c r="J8">
        <v>-7500</v>
      </c>
      <c r="L8">
        <v>-7500</v>
      </c>
      <c r="M8">
        <v>-7500</v>
      </c>
      <c r="O8">
        <v>-7300</v>
      </c>
      <c r="P8">
        <v>-7300</v>
      </c>
      <c r="Q8">
        <v>-29800</v>
      </c>
      <c r="W8">
        <v>-13000</v>
      </c>
      <c r="X8">
        <v>-13000</v>
      </c>
      <c r="Z8">
        <v>-14000</v>
      </c>
      <c r="AA8">
        <v>-14000</v>
      </c>
      <c r="AC8">
        <v>-14500</v>
      </c>
      <c r="AD8">
        <v>-14500</v>
      </c>
      <c r="AF8">
        <v>-14500</v>
      </c>
      <c r="AG8">
        <v>-14500</v>
      </c>
      <c r="AH8">
        <v>-56000</v>
      </c>
      <c r="AI8">
        <v>-85800</v>
      </c>
      <c r="AK8" s="96"/>
      <c r="AL8" s="96"/>
      <c r="AM8" s="96"/>
      <c r="AN8" s="83">
        <v>640.79</v>
      </c>
      <c r="AO8" s="83">
        <v>-4297.8200000000006</v>
      </c>
      <c r="AP8" s="83">
        <v>-3657.0300000000011</v>
      </c>
      <c r="AQ8" s="96"/>
      <c r="AR8" s="96"/>
      <c r="AS8" s="96"/>
      <c r="AT8" s="83">
        <v>7.5600000000000005</v>
      </c>
      <c r="AU8" s="83">
        <v>-3904.7600000000007</v>
      </c>
      <c r="AV8" s="83">
        <v>-3897.2000000000007</v>
      </c>
      <c r="AW8" s="84">
        <f t="shared" si="1"/>
        <v>0</v>
      </c>
      <c r="AX8" s="84">
        <f t="shared" si="1"/>
        <v>0</v>
      </c>
      <c r="AY8" s="84">
        <f t="shared" si="1"/>
        <v>0</v>
      </c>
      <c r="AZ8" s="96"/>
      <c r="BA8" s="96"/>
      <c r="BB8" s="96"/>
      <c r="BC8" s="83">
        <v>7.5600000000000005</v>
      </c>
      <c r="BD8" s="83">
        <v>-5496.33</v>
      </c>
      <c r="BE8" s="83">
        <v>-5488.7700000000013</v>
      </c>
      <c r="BF8" s="84">
        <f>AK8+AQ8+AZ8</f>
        <v>0</v>
      </c>
      <c r="BG8" s="84">
        <f t="shared" si="3"/>
        <v>0</v>
      </c>
      <c r="BH8" s="84">
        <f t="shared" si="3"/>
        <v>0</v>
      </c>
      <c r="BI8" s="96"/>
      <c r="BJ8" s="96"/>
      <c r="BK8" s="96"/>
      <c r="BL8" s="85">
        <v>5.04</v>
      </c>
      <c r="BM8" s="85">
        <v>-4412.37</v>
      </c>
      <c r="BN8" s="85">
        <v>-4407.33</v>
      </c>
      <c r="BO8" s="84">
        <f>AK8+AQ8+AZ8+BI8</f>
        <v>0</v>
      </c>
      <c r="BP8" s="84">
        <f t="shared" si="5"/>
        <v>0</v>
      </c>
      <c r="BQ8" s="84">
        <f t="shared" si="5"/>
        <v>0</v>
      </c>
    </row>
    <row r="9" spans="1:69" x14ac:dyDescent="0.35">
      <c r="A9" s="4" t="s">
        <v>28</v>
      </c>
      <c r="C9">
        <v>-6000</v>
      </c>
      <c r="D9">
        <v>-6000</v>
      </c>
      <c r="F9">
        <v>-800</v>
      </c>
      <c r="G9">
        <v>-800</v>
      </c>
      <c r="I9">
        <v>-3300</v>
      </c>
      <c r="J9">
        <v>-3300</v>
      </c>
      <c r="L9">
        <v>-1000</v>
      </c>
      <c r="M9">
        <v>-1000</v>
      </c>
      <c r="O9">
        <v>-1000</v>
      </c>
      <c r="P9">
        <v>-1000</v>
      </c>
      <c r="Q9">
        <v>-12100</v>
      </c>
      <c r="S9">
        <v>-2500</v>
      </c>
      <c r="U9">
        <v>-2500</v>
      </c>
      <c r="W9">
        <v>-800</v>
      </c>
      <c r="X9">
        <v>-800</v>
      </c>
      <c r="Z9">
        <v>-3300</v>
      </c>
      <c r="AA9">
        <v>-3300</v>
      </c>
      <c r="AC9">
        <v>-1000</v>
      </c>
      <c r="AD9">
        <v>-1000</v>
      </c>
      <c r="AF9">
        <v>-1000</v>
      </c>
      <c r="AG9">
        <v>-1000</v>
      </c>
      <c r="AH9">
        <v>-8600</v>
      </c>
      <c r="AI9">
        <v>-20700</v>
      </c>
      <c r="AK9" s="96"/>
      <c r="AL9" s="96"/>
      <c r="AM9" s="96"/>
      <c r="AN9" s="83">
        <v>0</v>
      </c>
      <c r="AO9" s="83">
        <v>-472.96000000000004</v>
      </c>
      <c r="AP9" s="83">
        <v>-472.96000000000004</v>
      </c>
      <c r="AQ9" s="96"/>
      <c r="AR9" s="96"/>
      <c r="AS9" s="96"/>
      <c r="AT9" s="83">
        <v>0</v>
      </c>
      <c r="AU9" s="83">
        <v>-2595.6799999999998</v>
      </c>
      <c r="AV9" s="83">
        <v>-2595.6799999999998</v>
      </c>
      <c r="AW9" s="84">
        <f t="shared" si="1"/>
        <v>0</v>
      </c>
      <c r="AX9" s="84">
        <f t="shared" si="1"/>
        <v>0</v>
      </c>
      <c r="AY9" s="84">
        <f t="shared" si="1"/>
        <v>0</v>
      </c>
      <c r="AZ9" s="96"/>
      <c r="BA9" s="96"/>
      <c r="BB9" s="96"/>
      <c r="BC9" s="83">
        <v>0</v>
      </c>
      <c r="BD9" s="83">
        <v>-2976.26</v>
      </c>
      <c r="BE9" s="83">
        <v>-2976.26</v>
      </c>
      <c r="BF9" s="84">
        <f t="shared" ref="BF9:BH24" si="6">AK9+AQ9+AZ9</f>
        <v>0</v>
      </c>
      <c r="BG9" s="84">
        <f t="shared" si="3"/>
        <v>0</v>
      </c>
      <c r="BH9" s="84">
        <f t="shared" si="3"/>
        <v>0</v>
      </c>
      <c r="BI9" s="96"/>
      <c r="BJ9" s="96"/>
      <c r="BK9" s="96"/>
      <c r="BL9" s="85">
        <v>0</v>
      </c>
      <c r="BM9" s="85">
        <v>-816.17000000000007</v>
      </c>
      <c r="BN9" s="85">
        <v>-816.17000000000007</v>
      </c>
      <c r="BO9" s="84">
        <f t="shared" ref="BO9:BQ24" si="7">AK9+AQ9+AZ9+BI9</f>
        <v>0</v>
      </c>
      <c r="BP9" s="84">
        <f t="shared" si="5"/>
        <v>0</v>
      </c>
      <c r="BQ9" s="84">
        <f t="shared" si="5"/>
        <v>0</v>
      </c>
    </row>
    <row r="10" spans="1:69" x14ac:dyDescent="0.35">
      <c r="A10" s="4" t="s">
        <v>43</v>
      </c>
      <c r="E10">
        <v>580000</v>
      </c>
      <c r="G10">
        <v>580000</v>
      </c>
      <c r="Q10">
        <v>580000</v>
      </c>
      <c r="V10">
        <v>600734</v>
      </c>
      <c r="X10">
        <v>600734</v>
      </c>
      <c r="AH10">
        <v>600734</v>
      </c>
      <c r="AI10">
        <v>1180734</v>
      </c>
      <c r="AK10" s="96"/>
      <c r="AL10" s="96"/>
      <c r="AM10" s="96"/>
      <c r="AN10" s="83">
        <v>530944.32000000076</v>
      </c>
      <c r="AO10" s="83">
        <v>-1791.21</v>
      </c>
      <c r="AP10" s="83">
        <v>529153.1100000008</v>
      </c>
      <c r="AQ10" s="96"/>
      <c r="AR10" s="96"/>
      <c r="AS10" s="96"/>
      <c r="AT10" s="83">
        <v>462.6</v>
      </c>
      <c r="AU10" s="83">
        <v>-8433.1</v>
      </c>
      <c r="AV10" s="83">
        <v>-7970.5</v>
      </c>
      <c r="AW10" s="84">
        <f t="shared" si="1"/>
        <v>0</v>
      </c>
      <c r="AX10" s="84">
        <f t="shared" si="1"/>
        <v>0</v>
      </c>
      <c r="AY10" s="84">
        <f t="shared" si="1"/>
        <v>0</v>
      </c>
      <c r="AZ10" s="96"/>
      <c r="BA10" s="96"/>
      <c r="BB10" s="96"/>
      <c r="BC10" s="83">
        <v>31455.170000000024</v>
      </c>
      <c r="BD10" s="83">
        <v>-679.05000000000007</v>
      </c>
      <c r="BE10" s="83">
        <v>30776.120000000017</v>
      </c>
      <c r="BF10" s="84">
        <f t="shared" si="6"/>
        <v>0</v>
      </c>
      <c r="BG10" s="84">
        <f t="shared" si="3"/>
        <v>0</v>
      </c>
      <c r="BH10" s="84">
        <f t="shared" si="3"/>
        <v>0</v>
      </c>
      <c r="BI10" s="96"/>
      <c r="BJ10" s="96"/>
      <c r="BK10" s="96"/>
      <c r="BL10" s="85">
        <v>43947.869999999995</v>
      </c>
      <c r="BM10" s="85">
        <v>-1308.059999999999</v>
      </c>
      <c r="BN10" s="85">
        <v>42639.810000000012</v>
      </c>
      <c r="BO10" s="84">
        <f t="shared" si="7"/>
        <v>0</v>
      </c>
      <c r="BP10" s="84">
        <f t="shared" si="5"/>
        <v>0</v>
      </c>
      <c r="BQ10" s="84">
        <f t="shared" si="5"/>
        <v>0</v>
      </c>
    </row>
    <row r="11" spans="1:69" x14ac:dyDescent="0.35">
      <c r="A11" s="4" t="s">
        <v>47</v>
      </c>
      <c r="C11">
        <v>-1700</v>
      </c>
      <c r="D11">
        <v>-1700</v>
      </c>
      <c r="F11">
        <v>-5900</v>
      </c>
      <c r="G11">
        <v>-5900</v>
      </c>
      <c r="I11">
        <v>-5900</v>
      </c>
      <c r="J11">
        <v>-5900</v>
      </c>
      <c r="L11">
        <v>-5900</v>
      </c>
      <c r="M11">
        <v>-5900</v>
      </c>
      <c r="O11">
        <v>-5900</v>
      </c>
      <c r="P11">
        <v>-5900</v>
      </c>
      <c r="Q11">
        <v>-25300</v>
      </c>
      <c r="S11">
        <v>-1200</v>
      </c>
      <c r="U11">
        <v>-1200</v>
      </c>
      <c r="W11">
        <v>-5900</v>
      </c>
      <c r="X11">
        <v>-5900</v>
      </c>
      <c r="Z11">
        <v>-5900</v>
      </c>
      <c r="AA11">
        <v>-5900</v>
      </c>
      <c r="AC11">
        <v>-5900</v>
      </c>
      <c r="AD11">
        <v>-5900</v>
      </c>
      <c r="AF11">
        <v>-5900</v>
      </c>
      <c r="AG11">
        <v>-5900</v>
      </c>
      <c r="AH11">
        <v>-24800</v>
      </c>
      <c r="AI11">
        <v>-50100</v>
      </c>
      <c r="AK11" s="96"/>
      <c r="AL11" s="96"/>
      <c r="AM11" s="96"/>
      <c r="AN11" s="83">
        <v>134.18</v>
      </c>
      <c r="AO11" s="83">
        <v>-4925.8899999999994</v>
      </c>
      <c r="AP11" s="83">
        <v>-4791.71</v>
      </c>
      <c r="AQ11" s="96"/>
      <c r="AR11" s="96"/>
      <c r="AS11" s="96"/>
      <c r="AT11" s="83">
        <v>2798.37</v>
      </c>
      <c r="AU11" s="83">
        <v>-8684.23</v>
      </c>
      <c r="AV11" s="83">
        <v>-5885.86</v>
      </c>
      <c r="AW11" s="84">
        <f t="shared" si="1"/>
        <v>0</v>
      </c>
      <c r="AX11" s="84">
        <f t="shared" si="1"/>
        <v>0</v>
      </c>
      <c r="AY11" s="84">
        <f t="shared" si="1"/>
        <v>0</v>
      </c>
      <c r="AZ11" s="96"/>
      <c r="BA11" s="96"/>
      <c r="BB11" s="96"/>
      <c r="BC11" s="83">
        <v>0</v>
      </c>
      <c r="BD11" s="83">
        <v>-5071.84</v>
      </c>
      <c r="BE11" s="83">
        <v>-5071.84</v>
      </c>
      <c r="BF11" s="84">
        <f t="shared" si="6"/>
        <v>0</v>
      </c>
      <c r="BG11" s="84">
        <f t="shared" si="3"/>
        <v>0</v>
      </c>
      <c r="BH11" s="84">
        <f t="shared" si="3"/>
        <v>0</v>
      </c>
      <c r="BI11" s="96"/>
      <c r="BJ11" s="96"/>
      <c r="BK11" s="96"/>
      <c r="BL11" s="85">
        <v>193.88</v>
      </c>
      <c r="BM11" s="85">
        <v>-4087.46</v>
      </c>
      <c r="BN11" s="85">
        <v>-3893.5800000000004</v>
      </c>
      <c r="BO11" s="84">
        <f t="shared" si="7"/>
        <v>0</v>
      </c>
      <c r="BP11" s="84">
        <f t="shared" si="5"/>
        <v>0</v>
      </c>
      <c r="BQ11" s="84">
        <f t="shared" si="5"/>
        <v>0</v>
      </c>
    </row>
    <row r="12" spans="1:69" x14ac:dyDescent="0.35">
      <c r="A12" s="4" t="s">
        <v>53</v>
      </c>
      <c r="C12">
        <v>-1000</v>
      </c>
      <c r="D12">
        <v>-1000</v>
      </c>
      <c r="F12">
        <v>-3800</v>
      </c>
      <c r="G12">
        <v>-3800</v>
      </c>
      <c r="I12">
        <v>-5400</v>
      </c>
      <c r="J12">
        <v>-5400</v>
      </c>
      <c r="L12">
        <v>-2400</v>
      </c>
      <c r="M12">
        <v>-2400</v>
      </c>
      <c r="O12">
        <v>-2400</v>
      </c>
      <c r="P12">
        <v>-2400</v>
      </c>
      <c r="Q12">
        <v>-15000</v>
      </c>
      <c r="R12">
        <v>1500</v>
      </c>
      <c r="S12">
        <v>-2000</v>
      </c>
      <c r="U12">
        <v>-500</v>
      </c>
      <c r="V12">
        <v>2600</v>
      </c>
      <c r="W12">
        <v>-3990</v>
      </c>
      <c r="X12">
        <v>-1390</v>
      </c>
      <c r="Y12">
        <v>2600</v>
      </c>
      <c r="Z12">
        <v>-6120</v>
      </c>
      <c r="AA12">
        <v>-3520</v>
      </c>
      <c r="AB12">
        <v>1760</v>
      </c>
      <c r="AC12">
        <v>-2520</v>
      </c>
      <c r="AD12">
        <v>-760</v>
      </c>
      <c r="AE12">
        <v>1760</v>
      </c>
      <c r="AF12">
        <v>-2520</v>
      </c>
      <c r="AG12">
        <v>-760</v>
      </c>
      <c r="AH12">
        <v>-6930</v>
      </c>
      <c r="AI12">
        <v>-21930</v>
      </c>
      <c r="AK12" s="96"/>
      <c r="AL12" s="96"/>
      <c r="AM12" s="96"/>
      <c r="AN12" s="83">
        <v>4638.4399999999996</v>
      </c>
      <c r="AO12" s="83">
        <v>-5890.51</v>
      </c>
      <c r="AP12" s="83">
        <v>-1252.07</v>
      </c>
      <c r="AQ12" s="96"/>
      <c r="AR12" s="96"/>
      <c r="AS12" s="96"/>
      <c r="AT12" s="83">
        <v>7646.31</v>
      </c>
      <c r="AU12" s="83">
        <v>-10280.09</v>
      </c>
      <c r="AV12" s="83">
        <v>-2633.78</v>
      </c>
      <c r="AW12" s="84">
        <f t="shared" si="1"/>
        <v>0</v>
      </c>
      <c r="AX12" s="84">
        <f t="shared" si="1"/>
        <v>0</v>
      </c>
      <c r="AY12" s="84">
        <f t="shared" si="1"/>
        <v>0</v>
      </c>
      <c r="AZ12" s="96"/>
      <c r="BA12" s="96"/>
      <c r="BB12" s="96"/>
      <c r="BC12" s="83">
        <v>2769.93</v>
      </c>
      <c r="BD12" s="83">
        <v>-4391.26</v>
      </c>
      <c r="BE12" s="83">
        <v>-1621.33</v>
      </c>
      <c r="BF12" s="84">
        <f t="shared" si="6"/>
        <v>0</v>
      </c>
      <c r="BG12" s="84">
        <f t="shared" si="3"/>
        <v>0</v>
      </c>
      <c r="BH12" s="84">
        <f t="shared" si="3"/>
        <v>0</v>
      </c>
      <c r="BI12" s="96"/>
      <c r="BJ12" s="96"/>
      <c r="BK12" s="96"/>
      <c r="BL12" s="85">
        <v>0</v>
      </c>
      <c r="BM12" s="85">
        <v>-2068.12</v>
      </c>
      <c r="BN12" s="85">
        <v>-2068.12</v>
      </c>
      <c r="BO12" s="84">
        <f t="shared" si="7"/>
        <v>0</v>
      </c>
      <c r="BP12" s="84">
        <f t="shared" si="5"/>
        <v>0</v>
      </c>
      <c r="BQ12" s="84">
        <f t="shared" si="5"/>
        <v>0</v>
      </c>
    </row>
    <row r="13" spans="1:69" x14ac:dyDescent="0.35">
      <c r="A13" s="4" t="s">
        <v>81</v>
      </c>
      <c r="C13">
        <v>0</v>
      </c>
      <c r="D13">
        <v>0</v>
      </c>
      <c r="E13">
        <v>50000</v>
      </c>
      <c r="F13">
        <v>-134025</v>
      </c>
      <c r="G13">
        <v>-84025</v>
      </c>
      <c r="H13">
        <v>5000</v>
      </c>
      <c r="I13">
        <v>-110525</v>
      </c>
      <c r="J13">
        <v>-105525</v>
      </c>
      <c r="K13">
        <v>5000</v>
      </c>
      <c r="L13">
        <v>-138525</v>
      </c>
      <c r="M13">
        <v>-133525</v>
      </c>
      <c r="N13">
        <v>55000</v>
      </c>
      <c r="O13">
        <v>-208025</v>
      </c>
      <c r="P13">
        <v>-153025</v>
      </c>
      <c r="Q13">
        <v>-476100</v>
      </c>
      <c r="R13">
        <v>12500</v>
      </c>
      <c r="S13">
        <v>-3000</v>
      </c>
      <c r="U13">
        <v>9500</v>
      </c>
      <c r="V13">
        <v>5300</v>
      </c>
      <c r="W13">
        <v>-135788</v>
      </c>
      <c r="X13">
        <v>-130488</v>
      </c>
      <c r="Y13">
        <v>5300</v>
      </c>
      <c r="Z13">
        <v>-137288</v>
      </c>
      <c r="AA13">
        <v>-131988</v>
      </c>
      <c r="AB13">
        <v>5300</v>
      </c>
      <c r="AC13">
        <v>-137788</v>
      </c>
      <c r="AD13">
        <v>-132488</v>
      </c>
      <c r="AE13">
        <v>64300</v>
      </c>
      <c r="AF13">
        <v>-202788</v>
      </c>
      <c r="AG13">
        <v>-138488</v>
      </c>
      <c r="AH13">
        <v>-523952</v>
      </c>
      <c r="AI13">
        <v>-1000052</v>
      </c>
      <c r="AK13" s="96"/>
      <c r="AL13" s="96"/>
      <c r="AM13" s="96"/>
      <c r="AN13" s="83">
        <v>49399.659999999996</v>
      </c>
      <c r="AO13" s="83">
        <v>-173446.89000000004</v>
      </c>
      <c r="AP13" s="83">
        <v>-124047.23000000001</v>
      </c>
      <c r="AQ13" s="96"/>
      <c r="AR13" s="96"/>
      <c r="AS13" s="96"/>
      <c r="AT13" s="83">
        <v>15079.760000000002</v>
      </c>
      <c r="AU13" s="83">
        <v>-147361.53</v>
      </c>
      <c r="AV13" s="83">
        <v>-132281.76999999996</v>
      </c>
      <c r="AW13" s="84">
        <f t="shared" si="1"/>
        <v>0</v>
      </c>
      <c r="AX13" s="84">
        <f t="shared" si="1"/>
        <v>0</v>
      </c>
      <c r="AY13" s="84">
        <f t="shared" si="1"/>
        <v>0</v>
      </c>
      <c r="AZ13" s="96"/>
      <c r="BA13" s="96"/>
      <c r="BB13" s="96"/>
      <c r="BC13" s="83">
        <v>33596.949999999997</v>
      </c>
      <c r="BD13" s="83">
        <v>-146859.5</v>
      </c>
      <c r="BE13" s="83">
        <v>-113262.54999999999</v>
      </c>
      <c r="BF13" s="84">
        <f t="shared" si="6"/>
        <v>0</v>
      </c>
      <c r="BG13" s="84">
        <f t="shared" si="3"/>
        <v>0</v>
      </c>
      <c r="BH13" s="84">
        <f t="shared" si="3"/>
        <v>0</v>
      </c>
      <c r="BI13" s="96"/>
      <c r="BJ13" s="96"/>
      <c r="BK13" s="96"/>
      <c r="BL13" s="85">
        <v>66211.12</v>
      </c>
      <c r="BM13" s="85">
        <v>-150465.53999999992</v>
      </c>
      <c r="BN13" s="85">
        <v>-84254.419999999969</v>
      </c>
      <c r="BO13" s="84">
        <f t="shared" si="7"/>
        <v>0</v>
      </c>
      <c r="BP13" s="84">
        <f t="shared" si="5"/>
        <v>0</v>
      </c>
      <c r="BQ13" s="84">
        <f t="shared" si="5"/>
        <v>0</v>
      </c>
    </row>
    <row r="14" spans="1:69" x14ac:dyDescent="0.35">
      <c r="A14" s="4" t="s">
        <v>97</v>
      </c>
      <c r="I14">
        <v>-10000</v>
      </c>
      <c r="J14">
        <v>-10000</v>
      </c>
      <c r="O14">
        <v>-15000</v>
      </c>
      <c r="P14">
        <v>-15000</v>
      </c>
      <c r="Q14">
        <v>-25000</v>
      </c>
      <c r="Z14">
        <v>-12500</v>
      </c>
      <c r="AA14">
        <v>-12500</v>
      </c>
      <c r="AF14">
        <v>-12500</v>
      </c>
      <c r="AG14">
        <v>-12500</v>
      </c>
      <c r="AH14">
        <v>-25000</v>
      </c>
      <c r="AI14">
        <v>-50000</v>
      </c>
      <c r="AK14" s="96"/>
      <c r="AL14" s="96"/>
      <c r="AM14" s="96"/>
      <c r="AN14" s="83"/>
      <c r="AO14" s="83"/>
      <c r="AP14" s="83"/>
      <c r="AQ14" s="96"/>
      <c r="AR14" s="96"/>
      <c r="AS14" s="96"/>
      <c r="AT14" s="83">
        <v>0</v>
      </c>
      <c r="AU14" s="83">
        <v>-12500</v>
      </c>
      <c r="AV14" s="83">
        <v>-12500</v>
      </c>
      <c r="AW14" s="84">
        <f t="shared" si="1"/>
        <v>0</v>
      </c>
      <c r="AX14" s="84">
        <f t="shared" si="1"/>
        <v>0</v>
      </c>
      <c r="AY14" s="84">
        <f t="shared" si="1"/>
        <v>0</v>
      </c>
      <c r="AZ14" s="96"/>
      <c r="BA14" s="96"/>
      <c r="BB14" s="96"/>
      <c r="BC14" s="83"/>
      <c r="BD14" s="83"/>
      <c r="BE14" s="83"/>
      <c r="BF14" s="84">
        <f t="shared" si="6"/>
        <v>0</v>
      </c>
      <c r="BG14" s="84">
        <f t="shared" si="3"/>
        <v>0</v>
      </c>
      <c r="BH14" s="84">
        <f t="shared" si="3"/>
        <v>0</v>
      </c>
      <c r="BI14" s="96"/>
      <c r="BJ14" s="96"/>
      <c r="BK14" s="96"/>
      <c r="BL14" s="85">
        <v>0</v>
      </c>
      <c r="BM14" s="85">
        <v>-12500</v>
      </c>
      <c r="BN14" s="85">
        <v>-12500</v>
      </c>
      <c r="BO14" s="84">
        <f t="shared" si="7"/>
        <v>0</v>
      </c>
      <c r="BP14" s="84">
        <f t="shared" si="5"/>
        <v>0</v>
      </c>
      <c r="BQ14" s="84">
        <f t="shared" si="5"/>
        <v>0</v>
      </c>
    </row>
    <row r="15" spans="1:69" x14ac:dyDescent="0.35">
      <c r="A15" s="4" t="s">
        <v>100</v>
      </c>
      <c r="C15">
        <v>-49000</v>
      </c>
      <c r="D15">
        <v>-49000</v>
      </c>
      <c r="Q15">
        <v>-49000</v>
      </c>
      <c r="S15">
        <v>-44000</v>
      </c>
      <c r="U15">
        <v>-44000</v>
      </c>
      <c r="AH15">
        <v>-44000</v>
      </c>
      <c r="AI15">
        <v>-93000</v>
      </c>
      <c r="AK15" s="96"/>
      <c r="AL15" s="96"/>
      <c r="AM15" s="96"/>
      <c r="AN15" s="83">
        <v>935.54</v>
      </c>
      <c r="AO15" s="83">
        <v>-37365.389999999992</v>
      </c>
      <c r="AP15" s="83">
        <v>-36429.849999999991</v>
      </c>
      <c r="AQ15" s="96"/>
      <c r="AR15" s="96"/>
      <c r="AS15" s="96"/>
      <c r="AT15" s="83">
        <v>697.78</v>
      </c>
      <c r="AU15" s="83">
        <v>-2398.7199999999993</v>
      </c>
      <c r="AV15" s="83">
        <v>-1700.9399999999996</v>
      </c>
      <c r="AW15" s="84">
        <f t="shared" si="1"/>
        <v>0</v>
      </c>
      <c r="AX15" s="84">
        <f t="shared" si="1"/>
        <v>0</v>
      </c>
      <c r="AY15" s="84">
        <f t="shared" si="1"/>
        <v>0</v>
      </c>
      <c r="AZ15" s="96"/>
      <c r="BA15" s="96"/>
      <c r="BB15" s="96"/>
      <c r="BC15" s="83">
        <v>22.56</v>
      </c>
      <c r="BD15" s="83">
        <v>-2297.16</v>
      </c>
      <c r="BE15" s="83">
        <v>-2274.6</v>
      </c>
      <c r="BF15" s="84">
        <f t="shared" si="6"/>
        <v>0</v>
      </c>
      <c r="BG15" s="84">
        <f t="shared" si="3"/>
        <v>0</v>
      </c>
      <c r="BH15" s="84">
        <f t="shared" si="3"/>
        <v>0</v>
      </c>
      <c r="BI15" s="96"/>
      <c r="BJ15" s="96"/>
      <c r="BK15" s="96"/>
      <c r="BL15" s="85">
        <v>9.0400000000000009</v>
      </c>
      <c r="BM15" s="85">
        <v>-2738.9700000000003</v>
      </c>
      <c r="BN15" s="85">
        <v>-2729.9300000000003</v>
      </c>
      <c r="BO15" s="84">
        <f t="shared" si="7"/>
        <v>0</v>
      </c>
      <c r="BP15" s="84">
        <f t="shared" si="5"/>
        <v>0</v>
      </c>
      <c r="BQ15" s="84">
        <f t="shared" si="5"/>
        <v>0</v>
      </c>
    </row>
    <row r="16" spans="1:69" x14ac:dyDescent="0.35">
      <c r="A16" s="4" t="s">
        <v>105</v>
      </c>
      <c r="B16">
        <v>2000</v>
      </c>
      <c r="C16">
        <v>-1800</v>
      </c>
      <c r="D16">
        <v>200</v>
      </c>
      <c r="F16">
        <v>-3050</v>
      </c>
      <c r="G16">
        <v>-3050</v>
      </c>
      <c r="I16">
        <v>-3050</v>
      </c>
      <c r="J16">
        <v>-3050</v>
      </c>
      <c r="L16">
        <v>-3050</v>
      </c>
      <c r="M16">
        <v>-3050</v>
      </c>
      <c r="O16">
        <v>-3050</v>
      </c>
      <c r="P16">
        <v>-3050</v>
      </c>
      <c r="Q16">
        <v>-12000</v>
      </c>
      <c r="R16">
        <v>2000</v>
      </c>
      <c r="S16">
        <v>-1000</v>
      </c>
      <c r="U16">
        <v>1000</v>
      </c>
      <c r="W16">
        <v>-3050</v>
      </c>
      <c r="X16">
        <v>-3050</v>
      </c>
      <c r="Z16">
        <v>-3050</v>
      </c>
      <c r="AA16">
        <v>-3050</v>
      </c>
      <c r="AC16">
        <v>-3050</v>
      </c>
      <c r="AD16">
        <v>-3050</v>
      </c>
      <c r="AF16">
        <v>-3050</v>
      </c>
      <c r="AG16">
        <v>-3050</v>
      </c>
      <c r="AH16">
        <v>-11200</v>
      </c>
      <c r="AI16">
        <v>-23200</v>
      </c>
      <c r="AK16" s="96"/>
      <c r="AL16" s="96"/>
      <c r="AM16" s="96"/>
      <c r="AN16" s="83">
        <v>220.68</v>
      </c>
      <c r="AO16" s="83">
        <v>-3207.15</v>
      </c>
      <c r="AP16" s="83">
        <v>-2986.4700000000003</v>
      </c>
      <c r="AQ16" s="96"/>
      <c r="AR16" s="96"/>
      <c r="AS16" s="96"/>
      <c r="AT16" s="83">
        <v>75</v>
      </c>
      <c r="AU16" s="83">
        <v>-2880.99</v>
      </c>
      <c r="AV16" s="83">
        <v>-2805.99</v>
      </c>
      <c r="AW16" s="84">
        <f t="shared" si="1"/>
        <v>0</v>
      </c>
      <c r="AX16" s="84">
        <f t="shared" si="1"/>
        <v>0</v>
      </c>
      <c r="AY16" s="84">
        <f t="shared" si="1"/>
        <v>0</v>
      </c>
      <c r="AZ16" s="96"/>
      <c r="BA16" s="96"/>
      <c r="BB16" s="96"/>
      <c r="BC16" s="83">
        <v>685</v>
      </c>
      <c r="BD16" s="83">
        <v>-3938.6000000000004</v>
      </c>
      <c r="BE16" s="83">
        <v>-3253.6000000000004</v>
      </c>
      <c r="BF16" s="84">
        <f t="shared" si="6"/>
        <v>0</v>
      </c>
      <c r="BG16" s="84">
        <f t="shared" si="3"/>
        <v>0</v>
      </c>
      <c r="BH16" s="84">
        <f t="shared" si="3"/>
        <v>0</v>
      </c>
      <c r="BI16" s="96"/>
      <c r="BJ16" s="96"/>
      <c r="BK16" s="96"/>
      <c r="BL16" s="85">
        <v>628.27</v>
      </c>
      <c r="BM16" s="85">
        <v>-3738.27</v>
      </c>
      <c r="BN16" s="85">
        <v>-3110.0000000000005</v>
      </c>
      <c r="BO16" s="84">
        <f t="shared" si="7"/>
        <v>0</v>
      </c>
      <c r="BP16" s="84">
        <f t="shared" si="5"/>
        <v>0</v>
      </c>
      <c r="BQ16" s="84">
        <f t="shared" si="5"/>
        <v>0</v>
      </c>
    </row>
    <row r="17" spans="1:69" x14ac:dyDescent="0.35">
      <c r="A17" s="4" t="s">
        <v>110</v>
      </c>
      <c r="F17">
        <v>-25000</v>
      </c>
      <c r="G17">
        <v>-25000</v>
      </c>
      <c r="I17">
        <v>-25000</v>
      </c>
      <c r="J17">
        <v>-25000</v>
      </c>
      <c r="L17">
        <v>-25000</v>
      </c>
      <c r="M17">
        <v>-25000</v>
      </c>
      <c r="O17">
        <v>-25000</v>
      </c>
      <c r="P17">
        <v>-25000</v>
      </c>
      <c r="Q17">
        <v>-100000</v>
      </c>
      <c r="W17">
        <v>-27600</v>
      </c>
      <c r="X17">
        <v>-27600</v>
      </c>
      <c r="Z17">
        <v>-27600</v>
      </c>
      <c r="AA17">
        <v>-27600</v>
      </c>
      <c r="AC17">
        <v>-27600</v>
      </c>
      <c r="AD17">
        <v>-27600</v>
      </c>
      <c r="AF17">
        <v>-27600</v>
      </c>
      <c r="AG17">
        <v>-27600</v>
      </c>
      <c r="AH17">
        <v>-110400</v>
      </c>
      <c r="AI17">
        <v>-210400</v>
      </c>
      <c r="AK17" s="96"/>
      <c r="AL17" s="96"/>
      <c r="AM17" s="96"/>
      <c r="AN17" s="83">
        <v>0</v>
      </c>
      <c r="AO17" s="83">
        <v>-20728.3</v>
      </c>
      <c r="AP17" s="83">
        <v>-20728.3</v>
      </c>
      <c r="AQ17" s="96"/>
      <c r="AR17" s="96"/>
      <c r="AS17" s="96"/>
      <c r="AT17" s="83">
        <v>215.62</v>
      </c>
      <c r="AU17" s="83">
        <v>-18298.629999999997</v>
      </c>
      <c r="AV17" s="83">
        <v>-18083.009999999995</v>
      </c>
      <c r="AW17" s="84">
        <f t="shared" si="1"/>
        <v>0</v>
      </c>
      <c r="AX17" s="84">
        <f t="shared" si="1"/>
        <v>0</v>
      </c>
      <c r="AY17" s="84">
        <f t="shared" si="1"/>
        <v>0</v>
      </c>
      <c r="AZ17" s="96"/>
      <c r="BA17" s="96"/>
      <c r="BB17" s="96"/>
      <c r="BC17" s="83">
        <v>1029.32</v>
      </c>
      <c r="BD17" s="83">
        <v>-4852.1100000000006</v>
      </c>
      <c r="BE17" s="83">
        <v>-3822.7900000000004</v>
      </c>
      <c r="BF17" s="84">
        <f t="shared" si="6"/>
        <v>0</v>
      </c>
      <c r="BG17" s="84">
        <f t="shared" si="3"/>
        <v>0</v>
      </c>
      <c r="BH17" s="84">
        <f t="shared" si="3"/>
        <v>0</v>
      </c>
      <c r="BI17" s="96"/>
      <c r="BJ17" s="96"/>
      <c r="BK17" s="96"/>
      <c r="BL17" s="85">
        <v>0</v>
      </c>
      <c r="BM17" s="85">
        <v>-1966.5</v>
      </c>
      <c r="BN17" s="85">
        <v>-1966.5</v>
      </c>
      <c r="BO17" s="84">
        <f t="shared" si="7"/>
        <v>0</v>
      </c>
      <c r="BP17" s="84">
        <f t="shared" si="5"/>
        <v>0</v>
      </c>
      <c r="BQ17" s="84">
        <f t="shared" si="5"/>
        <v>0</v>
      </c>
    </row>
    <row r="18" spans="1:69" x14ac:dyDescent="0.35">
      <c r="A18" s="4" t="s">
        <v>115</v>
      </c>
      <c r="C18">
        <v>-6500</v>
      </c>
      <c r="D18">
        <v>-6500</v>
      </c>
      <c r="F18">
        <v>-4800</v>
      </c>
      <c r="G18">
        <v>-4800</v>
      </c>
      <c r="I18">
        <v>-4800</v>
      </c>
      <c r="J18">
        <v>-4800</v>
      </c>
      <c r="L18">
        <v>-4800</v>
      </c>
      <c r="M18">
        <v>-4800</v>
      </c>
      <c r="O18">
        <v>-4800</v>
      </c>
      <c r="P18">
        <v>-4800</v>
      </c>
      <c r="Q18">
        <v>-25700</v>
      </c>
      <c r="S18">
        <v>-14150</v>
      </c>
      <c r="U18">
        <v>-14150</v>
      </c>
      <c r="W18">
        <v>-5700</v>
      </c>
      <c r="X18">
        <v>-5700</v>
      </c>
      <c r="Z18">
        <v>-5700</v>
      </c>
      <c r="AA18">
        <v>-5700</v>
      </c>
      <c r="AC18">
        <v>-5700</v>
      </c>
      <c r="AD18">
        <v>-5700</v>
      </c>
      <c r="AF18">
        <v>-5700</v>
      </c>
      <c r="AG18">
        <v>-5700</v>
      </c>
      <c r="AH18">
        <v>-36950</v>
      </c>
      <c r="AI18">
        <v>-62650</v>
      </c>
      <c r="AK18" s="96"/>
      <c r="AL18" s="96"/>
      <c r="AM18" s="96"/>
      <c r="AN18" s="83">
        <v>342.82</v>
      </c>
      <c r="AO18" s="83">
        <v>-9413.880000000001</v>
      </c>
      <c r="AP18" s="83">
        <v>-9071.0600000000013</v>
      </c>
      <c r="AQ18" s="96"/>
      <c r="AR18" s="96"/>
      <c r="AS18" s="96"/>
      <c r="AT18" s="83">
        <v>1563.1100000000001</v>
      </c>
      <c r="AU18" s="83">
        <v>-9870.0400000000009</v>
      </c>
      <c r="AV18" s="83">
        <v>-8306.93</v>
      </c>
      <c r="AW18" s="84">
        <f t="shared" si="1"/>
        <v>0</v>
      </c>
      <c r="AX18" s="84">
        <f t="shared" si="1"/>
        <v>0</v>
      </c>
      <c r="AY18" s="84">
        <f t="shared" si="1"/>
        <v>0</v>
      </c>
      <c r="AZ18" s="96"/>
      <c r="BA18" s="96"/>
      <c r="BB18" s="96"/>
      <c r="BC18" s="83">
        <v>0</v>
      </c>
      <c r="BD18" s="83">
        <v>-9766.4800000000014</v>
      </c>
      <c r="BE18" s="83">
        <v>-9766.4800000000014</v>
      </c>
      <c r="BF18" s="84">
        <f t="shared" si="6"/>
        <v>0</v>
      </c>
      <c r="BG18" s="84">
        <f t="shared" si="3"/>
        <v>0</v>
      </c>
      <c r="BH18" s="84">
        <f t="shared" si="3"/>
        <v>0</v>
      </c>
      <c r="BI18" s="96"/>
      <c r="BJ18" s="96"/>
      <c r="BK18" s="96"/>
      <c r="BL18" s="85">
        <v>170</v>
      </c>
      <c r="BM18" s="85">
        <v>-3297.89</v>
      </c>
      <c r="BN18" s="85">
        <v>-3127.89</v>
      </c>
      <c r="BO18" s="84">
        <f t="shared" si="7"/>
        <v>0</v>
      </c>
      <c r="BP18" s="84">
        <f t="shared" si="5"/>
        <v>0</v>
      </c>
      <c r="BQ18" s="84">
        <f t="shared" si="5"/>
        <v>0</v>
      </c>
    </row>
    <row r="19" spans="1:69" x14ac:dyDescent="0.35">
      <c r="A19" s="4" t="s">
        <v>121</v>
      </c>
      <c r="B19">
        <v>30000</v>
      </c>
      <c r="C19">
        <v>-14500</v>
      </c>
      <c r="D19">
        <v>15500</v>
      </c>
      <c r="E19">
        <v>431800</v>
      </c>
      <c r="G19">
        <v>431800</v>
      </c>
      <c r="Q19">
        <v>447300</v>
      </c>
      <c r="R19">
        <v>30000</v>
      </c>
      <c r="S19">
        <v>-17178</v>
      </c>
      <c r="U19">
        <v>12822</v>
      </c>
      <c r="V19">
        <v>453255</v>
      </c>
      <c r="X19">
        <v>453255</v>
      </c>
      <c r="AH19">
        <v>466077</v>
      </c>
      <c r="AI19">
        <v>913377</v>
      </c>
      <c r="AK19" s="96"/>
      <c r="AL19" s="96"/>
      <c r="AM19" s="96"/>
      <c r="AN19" s="83">
        <v>404908.94</v>
      </c>
      <c r="AO19" s="83">
        <v>-2128.92</v>
      </c>
      <c r="AP19" s="83">
        <v>402780.01999999996</v>
      </c>
      <c r="AQ19" s="96"/>
      <c r="AR19" s="96"/>
      <c r="AS19" s="96"/>
      <c r="AT19" s="83">
        <v>12063.42</v>
      </c>
      <c r="AU19" s="83">
        <v>-7677.2000000000007</v>
      </c>
      <c r="AV19" s="83">
        <v>4386.2199999999993</v>
      </c>
      <c r="AW19" s="84">
        <f t="shared" si="1"/>
        <v>0</v>
      </c>
      <c r="AX19" s="84">
        <f t="shared" si="1"/>
        <v>0</v>
      </c>
      <c r="AY19" s="84">
        <f t="shared" si="1"/>
        <v>0</v>
      </c>
      <c r="AZ19" s="96"/>
      <c r="BA19" s="96"/>
      <c r="BB19" s="96"/>
      <c r="BC19" s="83">
        <v>44356.81</v>
      </c>
      <c r="BD19" s="83">
        <v>-6083.5699999999988</v>
      </c>
      <c r="BE19" s="83">
        <v>38273.24</v>
      </c>
      <c r="BF19" s="84">
        <f t="shared" si="6"/>
        <v>0</v>
      </c>
      <c r="BG19" s="84">
        <f t="shared" si="3"/>
        <v>0</v>
      </c>
      <c r="BH19" s="84">
        <f t="shared" si="3"/>
        <v>0</v>
      </c>
      <c r="BI19" s="96"/>
      <c r="BJ19" s="96"/>
      <c r="BK19" s="96"/>
      <c r="BL19" s="85">
        <v>7790.91</v>
      </c>
      <c r="BM19" s="85">
        <v>-2897.0499999999997</v>
      </c>
      <c r="BN19" s="85">
        <v>4893.8599999999997</v>
      </c>
      <c r="BO19" s="84">
        <f t="shared" si="7"/>
        <v>0</v>
      </c>
      <c r="BP19" s="84">
        <f t="shared" si="5"/>
        <v>0</v>
      </c>
      <c r="BQ19" s="84">
        <f t="shared" si="5"/>
        <v>0</v>
      </c>
    </row>
    <row r="20" spans="1:69" x14ac:dyDescent="0.35">
      <c r="A20" s="4" t="s">
        <v>62</v>
      </c>
      <c r="B20">
        <v>2350</v>
      </c>
      <c r="C20">
        <v>-6725</v>
      </c>
      <c r="D20">
        <v>-4375</v>
      </c>
      <c r="Q20">
        <v>-4375</v>
      </c>
      <c r="R20">
        <v>2030</v>
      </c>
      <c r="S20">
        <v>-12665</v>
      </c>
      <c r="U20">
        <v>-10635</v>
      </c>
      <c r="AH20">
        <v>-10635</v>
      </c>
      <c r="AI20">
        <v>-15010</v>
      </c>
      <c r="AK20" s="96"/>
      <c r="AL20" s="96"/>
      <c r="AM20" s="96"/>
      <c r="AN20" s="83">
        <v>0</v>
      </c>
      <c r="AO20" s="83">
        <v>-679.73</v>
      </c>
      <c r="AP20" s="83">
        <v>-679.73</v>
      </c>
      <c r="AQ20" s="96"/>
      <c r="AR20" s="96"/>
      <c r="AS20" s="96"/>
      <c r="AT20" s="83">
        <v>850</v>
      </c>
      <c r="AU20" s="83">
        <v>-1094.3499999999999</v>
      </c>
      <c r="AV20" s="83">
        <v>-244.35000000000002</v>
      </c>
      <c r="AW20" s="84">
        <f t="shared" si="1"/>
        <v>0</v>
      </c>
      <c r="AX20" s="84">
        <f t="shared" si="1"/>
        <v>0</v>
      </c>
      <c r="AY20" s="84">
        <f t="shared" si="1"/>
        <v>0</v>
      </c>
      <c r="AZ20" s="96"/>
      <c r="BA20" s="96"/>
      <c r="BB20" s="96"/>
      <c r="BC20" s="83">
        <v>50</v>
      </c>
      <c r="BD20" s="83">
        <v>-165.32999999999998</v>
      </c>
      <c r="BE20" s="83">
        <v>-115.33</v>
      </c>
      <c r="BF20" s="84">
        <f t="shared" si="6"/>
        <v>0</v>
      </c>
      <c r="BG20" s="84">
        <f t="shared" si="3"/>
        <v>0</v>
      </c>
      <c r="BH20" s="84">
        <f t="shared" si="3"/>
        <v>0</v>
      </c>
      <c r="BI20" s="96"/>
      <c r="BJ20" s="96"/>
      <c r="BK20" s="96"/>
      <c r="BL20" s="85">
        <v>650</v>
      </c>
      <c r="BM20" s="85">
        <v>-1782.91</v>
      </c>
      <c r="BN20" s="85">
        <v>-1132.9099999999999</v>
      </c>
      <c r="BO20" s="84">
        <f t="shared" si="7"/>
        <v>0</v>
      </c>
      <c r="BP20" s="84">
        <f t="shared" si="5"/>
        <v>0</v>
      </c>
      <c r="BQ20" s="84">
        <f t="shared" si="5"/>
        <v>0</v>
      </c>
    </row>
    <row r="21" spans="1:69" x14ac:dyDescent="0.35">
      <c r="A21" s="3" t="s">
        <v>128</v>
      </c>
      <c r="B21">
        <v>2200</v>
      </c>
      <c r="C21">
        <v>-43398</v>
      </c>
      <c r="D21">
        <v>-41198</v>
      </c>
      <c r="E21">
        <v>1800</v>
      </c>
      <c r="G21">
        <v>1800</v>
      </c>
      <c r="H21">
        <v>1800</v>
      </c>
      <c r="J21">
        <v>1800</v>
      </c>
      <c r="K21">
        <v>31000</v>
      </c>
      <c r="M21">
        <v>31000</v>
      </c>
      <c r="N21">
        <v>1800</v>
      </c>
      <c r="P21">
        <v>1800</v>
      </c>
      <c r="Q21">
        <v>-4798</v>
      </c>
      <c r="R21">
        <v>2100</v>
      </c>
      <c r="S21">
        <v>-31330</v>
      </c>
      <c r="U21">
        <v>-29230</v>
      </c>
      <c r="V21">
        <v>5000</v>
      </c>
      <c r="W21">
        <v>-19000</v>
      </c>
      <c r="X21">
        <v>-14000</v>
      </c>
      <c r="Y21">
        <v>1400</v>
      </c>
      <c r="AA21">
        <v>1400</v>
      </c>
      <c r="AB21">
        <v>30870</v>
      </c>
      <c r="AD21">
        <v>30870</v>
      </c>
      <c r="AE21">
        <v>1800</v>
      </c>
      <c r="AG21">
        <v>1800</v>
      </c>
      <c r="AH21">
        <v>-9160</v>
      </c>
      <c r="AI21">
        <v>-13958</v>
      </c>
      <c r="AK21" s="98">
        <f t="shared" ref="AK21:AV21" si="8">SUM(AK22:AK26)</f>
        <v>0</v>
      </c>
      <c r="AL21" s="98">
        <f t="shared" si="8"/>
        <v>0</v>
      </c>
      <c r="AM21" s="98">
        <f t="shared" si="8"/>
        <v>0</v>
      </c>
      <c r="AN21" s="89">
        <f t="shared" si="8"/>
        <v>64.349999999999994</v>
      </c>
      <c r="AO21" s="89">
        <f t="shared" si="8"/>
        <v>-18367.509999999998</v>
      </c>
      <c r="AP21" s="89">
        <f t="shared" si="8"/>
        <v>-18303.16</v>
      </c>
      <c r="AQ21" s="98">
        <f t="shared" si="8"/>
        <v>0</v>
      </c>
      <c r="AR21" s="98">
        <f t="shared" si="8"/>
        <v>0</v>
      </c>
      <c r="AS21" s="98">
        <f t="shared" si="8"/>
        <v>0</v>
      </c>
      <c r="AT21" s="89">
        <f t="shared" si="8"/>
        <v>3953.75</v>
      </c>
      <c r="AU21" s="89">
        <f t="shared" si="8"/>
        <v>-4648.3500000000004</v>
      </c>
      <c r="AV21" s="89">
        <f t="shared" si="8"/>
        <v>-694.60000000000036</v>
      </c>
      <c r="AW21" s="90">
        <f t="shared" si="1"/>
        <v>0</v>
      </c>
      <c r="AX21" s="90">
        <f t="shared" si="1"/>
        <v>0</v>
      </c>
      <c r="AY21" s="90">
        <f t="shared" si="1"/>
        <v>0</v>
      </c>
      <c r="AZ21" s="98">
        <f t="shared" ref="AZ21:BE21" si="9">SUM(AZ22:AZ26)</f>
        <v>0</v>
      </c>
      <c r="BA21" s="98">
        <f t="shared" si="9"/>
        <v>0</v>
      </c>
      <c r="BB21" s="98">
        <f t="shared" si="9"/>
        <v>0</v>
      </c>
      <c r="BC21" s="89">
        <f t="shared" si="9"/>
        <v>29902.090000000004</v>
      </c>
      <c r="BD21" s="89">
        <f t="shared" si="9"/>
        <v>-6757.6399999999994</v>
      </c>
      <c r="BE21" s="89">
        <f t="shared" si="9"/>
        <v>23144.45</v>
      </c>
      <c r="BF21" s="90">
        <f>AK21+AQ21+AZ21</f>
        <v>0</v>
      </c>
      <c r="BG21" s="90">
        <f t="shared" si="3"/>
        <v>0</v>
      </c>
      <c r="BH21" s="90">
        <f t="shared" si="3"/>
        <v>0</v>
      </c>
      <c r="BI21" s="98">
        <f t="shared" ref="BI21:BN21" si="10">SUM(BI22:BI26)</f>
        <v>0</v>
      </c>
      <c r="BJ21" s="98">
        <f t="shared" si="10"/>
        <v>0</v>
      </c>
      <c r="BK21" s="98">
        <f t="shared" si="10"/>
        <v>0</v>
      </c>
      <c r="BL21" s="91">
        <f t="shared" si="10"/>
        <v>624.40000000000009</v>
      </c>
      <c r="BM21" s="91">
        <f t="shared" si="10"/>
        <v>-12489.100000000002</v>
      </c>
      <c r="BN21" s="91">
        <f t="shared" si="10"/>
        <v>-11864.7</v>
      </c>
      <c r="BO21" s="90">
        <f>AK21+AQ21+AZ21+BI21</f>
        <v>0</v>
      </c>
      <c r="BP21" s="90">
        <f t="shared" si="5"/>
        <v>0</v>
      </c>
      <c r="BQ21" s="90">
        <f t="shared" si="5"/>
        <v>0</v>
      </c>
    </row>
    <row r="22" spans="1:69" x14ac:dyDescent="0.35">
      <c r="A22" s="4" t="s">
        <v>129</v>
      </c>
      <c r="C22">
        <v>-2750</v>
      </c>
      <c r="D22">
        <v>-2750</v>
      </c>
      <c r="Q22">
        <v>-2750</v>
      </c>
      <c r="S22">
        <v>0</v>
      </c>
      <c r="U22">
        <v>0</v>
      </c>
      <c r="AH22">
        <v>0</v>
      </c>
      <c r="AI22">
        <v>-2750</v>
      </c>
      <c r="AK22" s="96"/>
      <c r="AL22" s="96"/>
      <c r="AM22" s="96"/>
      <c r="AN22" s="83"/>
      <c r="AO22" s="83"/>
      <c r="AP22" s="83"/>
      <c r="AQ22" s="96"/>
      <c r="AR22" s="96"/>
      <c r="AS22" s="96"/>
      <c r="AT22" s="83"/>
      <c r="AU22" s="83"/>
      <c r="AV22" s="83"/>
      <c r="AW22" s="84">
        <f t="shared" si="1"/>
        <v>0</v>
      </c>
      <c r="AX22" s="84">
        <f t="shared" si="1"/>
        <v>0</v>
      </c>
      <c r="AY22" s="84">
        <f t="shared" si="1"/>
        <v>0</v>
      </c>
      <c r="AZ22" s="96"/>
      <c r="BA22" s="96"/>
      <c r="BB22" s="96"/>
      <c r="BC22" s="83"/>
      <c r="BD22" s="83"/>
      <c r="BE22" s="83"/>
      <c r="BF22" s="84">
        <f t="shared" si="6"/>
        <v>0</v>
      </c>
      <c r="BG22" s="84">
        <f t="shared" si="3"/>
        <v>0</v>
      </c>
      <c r="BH22" s="84">
        <f t="shared" si="3"/>
        <v>0</v>
      </c>
      <c r="BI22" s="96"/>
      <c r="BJ22" s="96"/>
      <c r="BK22" s="96"/>
      <c r="BL22" s="85"/>
      <c r="BM22" s="85"/>
      <c r="BN22" s="85"/>
      <c r="BO22" s="84">
        <f t="shared" si="7"/>
        <v>0</v>
      </c>
      <c r="BP22" s="84">
        <f t="shared" si="5"/>
        <v>0</v>
      </c>
      <c r="BQ22" s="84">
        <f t="shared" si="5"/>
        <v>0</v>
      </c>
    </row>
    <row r="23" spans="1:69" x14ac:dyDescent="0.35">
      <c r="A23" s="4" t="s">
        <v>132</v>
      </c>
      <c r="B23">
        <v>1200</v>
      </c>
      <c r="C23">
        <v>-4000</v>
      </c>
      <c r="D23">
        <v>-2800</v>
      </c>
      <c r="K23">
        <v>30000</v>
      </c>
      <c r="M23">
        <v>30000</v>
      </c>
      <c r="Q23">
        <v>27200</v>
      </c>
      <c r="R23">
        <v>1100</v>
      </c>
      <c r="S23">
        <v>0</v>
      </c>
      <c r="U23">
        <v>1100</v>
      </c>
      <c r="AB23">
        <v>29870</v>
      </c>
      <c r="AD23">
        <v>29870</v>
      </c>
      <c r="AH23">
        <v>30970</v>
      </c>
      <c r="AI23">
        <v>58170</v>
      </c>
      <c r="AK23" s="96"/>
      <c r="AL23" s="96"/>
      <c r="AM23" s="96"/>
      <c r="AN23" s="83"/>
      <c r="AO23" s="83"/>
      <c r="AP23" s="83"/>
      <c r="AQ23" s="96"/>
      <c r="AR23" s="96"/>
      <c r="AS23" s="96"/>
      <c r="AT23" s="83"/>
      <c r="AU23" s="83"/>
      <c r="AV23" s="83"/>
      <c r="AW23" s="84">
        <f t="shared" si="1"/>
        <v>0</v>
      </c>
      <c r="AX23" s="84">
        <f t="shared" si="1"/>
        <v>0</v>
      </c>
      <c r="AY23" s="84">
        <f t="shared" si="1"/>
        <v>0</v>
      </c>
      <c r="AZ23" s="96"/>
      <c r="BA23" s="96"/>
      <c r="BB23" s="96"/>
      <c r="BC23" s="83">
        <v>28672.840000000004</v>
      </c>
      <c r="BD23" s="83">
        <v>-453.2</v>
      </c>
      <c r="BE23" s="83">
        <v>28219.64</v>
      </c>
      <c r="BF23" s="84">
        <f t="shared" si="6"/>
        <v>0</v>
      </c>
      <c r="BG23" s="84">
        <f t="shared" si="6"/>
        <v>0</v>
      </c>
      <c r="BH23" s="84">
        <f t="shared" si="6"/>
        <v>0</v>
      </c>
      <c r="BI23" s="96"/>
      <c r="BJ23" s="96"/>
      <c r="BK23" s="96"/>
      <c r="BL23" s="85">
        <v>194.40000000000003</v>
      </c>
      <c r="BM23" s="85">
        <v>0</v>
      </c>
      <c r="BN23" s="85">
        <v>194.40000000000003</v>
      </c>
      <c r="BO23" s="84">
        <f t="shared" si="7"/>
        <v>0</v>
      </c>
      <c r="BP23" s="84">
        <f t="shared" si="7"/>
        <v>0</v>
      </c>
      <c r="BQ23" s="84">
        <f t="shared" si="7"/>
        <v>0</v>
      </c>
    </row>
    <row r="24" spans="1:69" x14ac:dyDescent="0.35">
      <c r="A24" s="4" t="s">
        <v>137</v>
      </c>
      <c r="C24">
        <v>-20000</v>
      </c>
      <c r="D24">
        <v>-20000</v>
      </c>
      <c r="Q24">
        <v>-20000</v>
      </c>
      <c r="S24">
        <v>-11000</v>
      </c>
      <c r="U24">
        <v>-11000</v>
      </c>
      <c r="V24">
        <v>2500</v>
      </c>
      <c r="W24">
        <v>-19000</v>
      </c>
      <c r="X24">
        <v>-16500</v>
      </c>
      <c r="AH24">
        <v>-27500</v>
      </c>
      <c r="AI24">
        <v>-47500</v>
      </c>
      <c r="AK24" s="96"/>
      <c r="AL24" s="96"/>
      <c r="AM24" s="96"/>
      <c r="AN24" s="83">
        <v>0</v>
      </c>
      <c r="AO24" s="83">
        <v>-16536.66</v>
      </c>
      <c r="AP24" s="83">
        <v>-16536.66</v>
      </c>
      <c r="AQ24" s="96"/>
      <c r="AR24" s="96"/>
      <c r="AS24" s="96"/>
      <c r="AT24" s="83">
        <v>0</v>
      </c>
      <c r="AU24" s="83">
        <v>-912.34</v>
      </c>
      <c r="AV24" s="83">
        <v>-912.34</v>
      </c>
      <c r="AW24" s="84">
        <f t="shared" si="1"/>
        <v>0</v>
      </c>
      <c r="AX24" s="84">
        <f t="shared" si="1"/>
        <v>0</v>
      </c>
      <c r="AY24" s="84">
        <f t="shared" si="1"/>
        <v>0</v>
      </c>
      <c r="AZ24" s="96"/>
      <c r="BA24" s="96"/>
      <c r="BB24" s="96"/>
      <c r="BC24" s="83">
        <v>364</v>
      </c>
      <c r="BD24" s="83">
        <v>-4601.09</v>
      </c>
      <c r="BE24" s="83">
        <v>-4237.09</v>
      </c>
      <c r="BF24" s="84">
        <f t="shared" si="6"/>
        <v>0</v>
      </c>
      <c r="BG24" s="84">
        <f t="shared" si="6"/>
        <v>0</v>
      </c>
      <c r="BH24" s="84">
        <f t="shared" si="6"/>
        <v>0</v>
      </c>
      <c r="BI24" s="96"/>
      <c r="BJ24" s="96"/>
      <c r="BK24" s="96"/>
      <c r="BL24" s="85">
        <v>0</v>
      </c>
      <c r="BM24" s="85">
        <v>-9374.2800000000007</v>
      </c>
      <c r="BN24" s="85">
        <v>-9374.2800000000007</v>
      </c>
      <c r="BO24" s="84">
        <f t="shared" si="7"/>
        <v>0</v>
      </c>
      <c r="BP24" s="84">
        <f t="shared" si="7"/>
        <v>0</v>
      </c>
      <c r="BQ24" s="84">
        <f t="shared" si="7"/>
        <v>0</v>
      </c>
    </row>
    <row r="25" spans="1:69" x14ac:dyDescent="0.35">
      <c r="A25" s="4" t="s">
        <v>143</v>
      </c>
      <c r="E25">
        <v>1800</v>
      </c>
      <c r="G25">
        <v>1800</v>
      </c>
      <c r="H25">
        <v>1800</v>
      </c>
      <c r="J25">
        <v>1800</v>
      </c>
      <c r="K25">
        <v>1000</v>
      </c>
      <c r="M25">
        <v>1000</v>
      </c>
      <c r="N25">
        <v>1800</v>
      </c>
      <c r="P25">
        <v>1800</v>
      </c>
      <c r="Q25">
        <v>6400</v>
      </c>
      <c r="V25">
        <v>2500</v>
      </c>
      <c r="X25">
        <v>2500</v>
      </c>
      <c r="Y25">
        <v>1400</v>
      </c>
      <c r="AA25">
        <v>1400</v>
      </c>
      <c r="AB25">
        <v>1000</v>
      </c>
      <c r="AD25">
        <v>1000</v>
      </c>
      <c r="AE25">
        <v>1800</v>
      </c>
      <c r="AG25">
        <v>1800</v>
      </c>
      <c r="AH25">
        <v>6700</v>
      </c>
      <c r="AI25">
        <v>13100</v>
      </c>
      <c r="AK25" s="96"/>
      <c r="AL25" s="96"/>
      <c r="AM25" s="96"/>
      <c r="AN25" s="83"/>
      <c r="AO25" s="83"/>
      <c r="AP25" s="83"/>
      <c r="AQ25" s="96"/>
      <c r="AR25" s="96"/>
      <c r="AS25" s="96"/>
      <c r="AT25" s="83">
        <v>3953.75</v>
      </c>
      <c r="AU25" s="83">
        <v>-80</v>
      </c>
      <c r="AV25" s="83">
        <v>3873.75</v>
      </c>
      <c r="AW25" s="84">
        <f t="shared" si="1"/>
        <v>0</v>
      </c>
      <c r="AX25" s="84">
        <f t="shared" si="1"/>
        <v>0</v>
      </c>
      <c r="AY25" s="84">
        <f t="shared" si="1"/>
        <v>0</v>
      </c>
      <c r="AZ25" s="96"/>
      <c r="BA25" s="96"/>
      <c r="BB25" s="96"/>
      <c r="BC25" s="83">
        <v>865.25</v>
      </c>
      <c r="BD25" s="83">
        <v>0</v>
      </c>
      <c r="BE25" s="83">
        <v>865.25</v>
      </c>
      <c r="BF25" s="84">
        <f t="shared" ref="BF25:BH40" si="11">AK25+AQ25+AZ25</f>
        <v>0</v>
      </c>
      <c r="BG25" s="84">
        <f t="shared" si="11"/>
        <v>0</v>
      </c>
      <c r="BH25" s="84">
        <f t="shared" si="11"/>
        <v>0</v>
      </c>
      <c r="BI25" s="96"/>
      <c r="BJ25" s="96"/>
      <c r="BK25" s="96"/>
      <c r="BL25" s="85">
        <v>180</v>
      </c>
      <c r="BM25" s="85">
        <v>0</v>
      </c>
      <c r="BN25" s="85">
        <v>180</v>
      </c>
      <c r="BO25" s="84">
        <f t="shared" ref="BO25:BQ40" si="12">AK25+AQ25+AZ25+BI25</f>
        <v>0</v>
      </c>
      <c r="BP25" s="84">
        <f t="shared" si="12"/>
        <v>0</v>
      </c>
      <c r="BQ25" s="84">
        <f t="shared" si="12"/>
        <v>0</v>
      </c>
    </row>
    <row r="26" spans="1:69" x14ac:dyDescent="0.35">
      <c r="A26" s="4" t="s">
        <v>145</v>
      </c>
      <c r="B26">
        <v>1000</v>
      </c>
      <c r="C26">
        <v>-16648</v>
      </c>
      <c r="D26">
        <v>-15648</v>
      </c>
      <c r="Q26">
        <v>-15648</v>
      </c>
      <c r="R26">
        <v>1000</v>
      </c>
      <c r="S26">
        <v>-20330</v>
      </c>
      <c r="U26">
        <v>-19330</v>
      </c>
      <c r="AH26">
        <v>-19330</v>
      </c>
      <c r="AI26">
        <v>-34978</v>
      </c>
      <c r="AK26" s="96"/>
      <c r="AL26" s="96"/>
      <c r="AM26" s="96"/>
      <c r="AN26" s="83">
        <v>64.349999999999994</v>
      </c>
      <c r="AO26" s="83">
        <v>-1830.85</v>
      </c>
      <c r="AP26" s="83">
        <v>-1766.5</v>
      </c>
      <c r="AQ26" s="96"/>
      <c r="AR26" s="96"/>
      <c r="AS26" s="96"/>
      <c r="AT26" s="83">
        <v>0</v>
      </c>
      <c r="AU26" s="83">
        <v>-3656.01</v>
      </c>
      <c r="AV26" s="83">
        <v>-3656.01</v>
      </c>
      <c r="AW26" s="84">
        <f t="shared" si="1"/>
        <v>0</v>
      </c>
      <c r="AX26" s="84">
        <f t="shared" si="1"/>
        <v>0</v>
      </c>
      <c r="AY26" s="84">
        <f t="shared" si="1"/>
        <v>0</v>
      </c>
      <c r="AZ26" s="96"/>
      <c r="BA26" s="96"/>
      <c r="BB26" s="96"/>
      <c r="BC26" s="83">
        <v>0</v>
      </c>
      <c r="BD26" s="83">
        <v>-1703.35</v>
      </c>
      <c r="BE26" s="83">
        <v>-1703.35</v>
      </c>
      <c r="BF26" s="84">
        <f t="shared" si="11"/>
        <v>0</v>
      </c>
      <c r="BG26" s="84">
        <f t="shared" si="11"/>
        <v>0</v>
      </c>
      <c r="BH26" s="84">
        <f t="shared" si="11"/>
        <v>0</v>
      </c>
      <c r="BI26" s="96"/>
      <c r="BJ26" s="96"/>
      <c r="BK26" s="96"/>
      <c r="BL26" s="85">
        <v>250</v>
      </c>
      <c r="BM26" s="85">
        <v>-3114.8200000000006</v>
      </c>
      <c r="BN26" s="85">
        <v>-2864.8200000000006</v>
      </c>
      <c r="BO26" s="84">
        <f t="shared" si="12"/>
        <v>0</v>
      </c>
      <c r="BP26" s="84">
        <f t="shared" si="12"/>
        <v>0</v>
      </c>
      <c r="BQ26" s="84">
        <f t="shared" si="12"/>
        <v>0</v>
      </c>
    </row>
    <row r="27" spans="1:69" x14ac:dyDescent="0.35">
      <c r="A27" s="3" t="s">
        <v>177</v>
      </c>
      <c r="C27">
        <v>-4500</v>
      </c>
      <c r="D27">
        <v>-4500</v>
      </c>
      <c r="H27">
        <v>3000</v>
      </c>
      <c r="I27">
        <v>-8472</v>
      </c>
      <c r="J27">
        <v>-5472</v>
      </c>
      <c r="K27">
        <v>101000</v>
      </c>
      <c r="L27">
        <v>-131000</v>
      </c>
      <c r="M27">
        <v>-30000</v>
      </c>
      <c r="N27">
        <v>6000</v>
      </c>
      <c r="O27">
        <v>-13664</v>
      </c>
      <c r="P27">
        <v>-7664</v>
      </c>
      <c r="Q27">
        <v>-47636</v>
      </c>
      <c r="S27">
        <v>-2100</v>
      </c>
      <c r="U27">
        <v>-2100</v>
      </c>
      <c r="V27">
        <v>11000</v>
      </c>
      <c r="W27">
        <v>-22734</v>
      </c>
      <c r="X27">
        <v>-11734</v>
      </c>
      <c r="AB27">
        <v>107700</v>
      </c>
      <c r="AC27">
        <v>-140000</v>
      </c>
      <c r="AD27">
        <v>-32300</v>
      </c>
      <c r="AE27">
        <v>12500</v>
      </c>
      <c r="AF27">
        <v>-24004</v>
      </c>
      <c r="AG27">
        <v>-11504</v>
      </c>
      <c r="AH27">
        <v>-57638</v>
      </c>
      <c r="AI27">
        <v>-105274</v>
      </c>
      <c r="AK27" s="98">
        <f t="shared" ref="AK27:AS27" si="13">SUM(AK28:AK34)</f>
        <v>0</v>
      </c>
      <c r="AL27" s="98">
        <f t="shared" si="13"/>
        <v>0</v>
      </c>
      <c r="AM27" s="98">
        <f t="shared" si="13"/>
        <v>0</v>
      </c>
      <c r="AN27" s="89">
        <f t="shared" si="13"/>
        <v>37.5</v>
      </c>
      <c r="AO27" s="89">
        <f t="shared" si="13"/>
        <v>-9087.25</v>
      </c>
      <c r="AP27" s="89">
        <f t="shared" si="13"/>
        <v>-9049.75</v>
      </c>
      <c r="AQ27" s="98">
        <f t="shared" si="13"/>
        <v>0</v>
      </c>
      <c r="AR27" s="98">
        <f t="shared" si="13"/>
        <v>0</v>
      </c>
      <c r="AS27" s="98">
        <f t="shared" si="13"/>
        <v>0</v>
      </c>
      <c r="AT27" s="89">
        <f t="shared" ref="AT27:AV27" si="14">SUM(AT28:AT34)</f>
        <v>3212</v>
      </c>
      <c r="AU27" s="89">
        <f t="shared" si="14"/>
        <v>-6306.76</v>
      </c>
      <c r="AV27" s="89">
        <f t="shared" si="14"/>
        <v>-3094.76</v>
      </c>
      <c r="AW27" s="90">
        <f t="shared" si="1"/>
        <v>0</v>
      </c>
      <c r="AX27" s="90">
        <f t="shared" si="1"/>
        <v>0</v>
      </c>
      <c r="AY27" s="90">
        <f t="shared" si="1"/>
        <v>0</v>
      </c>
      <c r="AZ27" s="98">
        <f t="shared" ref="AZ27:BE27" si="15">SUM(AZ28:AZ34)</f>
        <v>0</v>
      </c>
      <c r="BA27" s="98">
        <f t="shared" si="15"/>
        <v>0</v>
      </c>
      <c r="BB27" s="98">
        <f t="shared" si="15"/>
        <v>0</v>
      </c>
      <c r="BC27" s="89">
        <f t="shared" si="15"/>
        <v>92114.590000000186</v>
      </c>
      <c r="BD27" s="89">
        <f t="shared" si="15"/>
        <v>-80920.479999999996</v>
      </c>
      <c r="BE27" s="89">
        <f t="shared" si="15"/>
        <v>11194.110000000101</v>
      </c>
      <c r="BF27" s="90">
        <f>AK27+AQ27+AZ27</f>
        <v>0</v>
      </c>
      <c r="BG27" s="90">
        <f t="shared" si="11"/>
        <v>0</v>
      </c>
      <c r="BH27" s="90">
        <f t="shared" si="11"/>
        <v>0</v>
      </c>
      <c r="BI27" s="98">
        <f t="shared" ref="BI27:BN27" si="16">SUM(BI28:BI34)</f>
        <v>0</v>
      </c>
      <c r="BJ27" s="98">
        <f t="shared" si="16"/>
        <v>0</v>
      </c>
      <c r="BK27" s="98">
        <f t="shared" si="16"/>
        <v>0</v>
      </c>
      <c r="BL27" s="91">
        <f t="shared" si="16"/>
        <v>10880.470000000001</v>
      </c>
      <c r="BM27" s="91">
        <f t="shared" si="16"/>
        <v>-88182.48000000001</v>
      </c>
      <c r="BN27" s="91">
        <f t="shared" si="16"/>
        <v>-77302.010000000009</v>
      </c>
      <c r="BO27" s="90">
        <f>AK27+AQ27+AZ27+BI27</f>
        <v>0</v>
      </c>
      <c r="BP27" s="90">
        <f t="shared" si="12"/>
        <v>0</v>
      </c>
      <c r="BQ27" s="90">
        <f t="shared" si="12"/>
        <v>0</v>
      </c>
    </row>
    <row r="28" spans="1:69" x14ac:dyDescent="0.35">
      <c r="A28" s="4" t="s">
        <v>178</v>
      </c>
      <c r="C28">
        <v>-4500</v>
      </c>
      <c r="D28">
        <v>-4500</v>
      </c>
      <c r="Q28">
        <v>-4500</v>
      </c>
      <c r="S28">
        <v>-2100</v>
      </c>
      <c r="U28">
        <v>-2100</v>
      </c>
      <c r="AH28">
        <v>-2100</v>
      </c>
      <c r="AI28">
        <v>-6600</v>
      </c>
      <c r="AK28" s="96"/>
      <c r="AL28" s="96"/>
      <c r="AM28" s="96"/>
      <c r="AN28" s="83">
        <v>0</v>
      </c>
      <c r="AO28" s="83">
        <v>-489.34000000000003</v>
      </c>
      <c r="AP28" s="83">
        <v>-489.34000000000003</v>
      </c>
      <c r="AQ28" s="96"/>
      <c r="AR28" s="96"/>
      <c r="AS28" s="96"/>
      <c r="AT28" s="83">
        <v>0</v>
      </c>
      <c r="AU28" s="83">
        <v>-2.8</v>
      </c>
      <c r="AV28" s="83">
        <v>-2.8</v>
      </c>
      <c r="AW28" s="84">
        <f t="shared" si="1"/>
        <v>0</v>
      </c>
      <c r="AX28" s="84">
        <f t="shared" si="1"/>
        <v>0</v>
      </c>
      <c r="AY28" s="84">
        <f t="shared" si="1"/>
        <v>0</v>
      </c>
      <c r="AZ28" s="96"/>
      <c r="BA28" s="96"/>
      <c r="BB28" s="96"/>
      <c r="BC28" s="83">
        <v>694.21</v>
      </c>
      <c r="BD28" s="83">
        <v>-768.4799999999999</v>
      </c>
      <c r="BE28" s="83">
        <v>-74.269999999999939</v>
      </c>
      <c r="BF28" s="84">
        <f t="shared" si="11"/>
        <v>0</v>
      </c>
      <c r="BG28" s="84">
        <f t="shared" si="11"/>
        <v>0</v>
      </c>
      <c r="BH28" s="84">
        <f t="shared" si="11"/>
        <v>0</v>
      </c>
      <c r="BI28" s="96"/>
      <c r="BJ28" s="96"/>
      <c r="BK28" s="96"/>
      <c r="BL28" s="85">
        <v>69</v>
      </c>
      <c r="BM28" s="85">
        <v>-3994.5200000000004</v>
      </c>
      <c r="BN28" s="85">
        <v>-3925.5200000000004</v>
      </c>
      <c r="BO28" s="84">
        <f t="shared" si="12"/>
        <v>0</v>
      </c>
      <c r="BP28" s="84">
        <f t="shared" si="12"/>
        <v>0</v>
      </c>
      <c r="BQ28" s="84">
        <f t="shared" si="12"/>
        <v>0</v>
      </c>
    </row>
    <row r="29" spans="1:69" x14ac:dyDescent="0.35">
      <c r="A29" s="4" t="s">
        <v>203</v>
      </c>
      <c r="H29">
        <v>3000</v>
      </c>
      <c r="I29">
        <v>-8472</v>
      </c>
      <c r="J29">
        <v>-5472</v>
      </c>
      <c r="Q29">
        <v>-5472</v>
      </c>
      <c r="AI29">
        <v>-5472</v>
      </c>
      <c r="AK29" s="96"/>
      <c r="AL29" s="96"/>
      <c r="AM29" s="96"/>
      <c r="AN29" s="83">
        <v>37.5</v>
      </c>
      <c r="AO29" s="83">
        <v>-1924.38</v>
      </c>
      <c r="AP29" s="83">
        <v>-1886.88</v>
      </c>
      <c r="AQ29" s="96"/>
      <c r="AR29" s="96"/>
      <c r="AS29" s="96"/>
      <c r="AT29" s="83">
        <v>2012</v>
      </c>
      <c r="AU29" s="83">
        <v>-4782.41</v>
      </c>
      <c r="AV29" s="83">
        <v>-2770.41</v>
      </c>
      <c r="AW29" s="84">
        <f t="shared" si="1"/>
        <v>0</v>
      </c>
      <c r="AX29" s="84">
        <f t="shared" si="1"/>
        <v>0</v>
      </c>
      <c r="AY29" s="84">
        <f t="shared" si="1"/>
        <v>0</v>
      </c>
      <c r="AZ29" s="96"/>
      <c r="BA29" s="96"/>
      <c r="BB29" s="96"/>
      <c r="BC29" s="83">
        <v>0</v>
      </c>
      <c r="BD29" s="83">
        <v>-1218.5400000000002</v>
      </c>
      <c r="BE29" s="83">
        <v>-1218.5400000000002</v>
      </c>
      <c r="BF29" s="84">
        <f t="shared" si="11"/>
        <v>0</v>
      </c>
      <c r="BG29" s="84">
        <f t="shared" si="11"/>
        <v>0</v>
      </c>
      <c r="BH29" s="84">
        <f t="shared" si="11"/>
        <v>0</v>
      </c>
      <c r="BI29" s="96"/>
      <c r="BJ29" s="96"/>
      <c r="BK29" s="96"/>
      <c r="BL29" s="85"/>
      <c r="BM29" s="85"/>
      <c r="BN29" s="85"/>
      <c r="BO29" s="84">
        <f t="shared" si="12"/>
        <v>0</v>
      </c>
      <c r="BP29" s="84">
        <f t="shared" si="12"/>
        <v>0</v>
      </c>
      <c r="BQ29" s="84">
        <f t="shared" si="12"/>
        <v>0</v>
      </c>
    </row>
    <row r="30" spans="1:69" x14ac:dyDescent="0.35">
      <c r="A30" s="4" t="s">
        <v>204</v>
      </c>
      <c r="N30">
        <v>6000</v>
      </c>
      <c r="O30">
        <v>-13664</v>
      </c>
      <c r="P30">
        <v>-7664</v>
      </c>
      <c r="Q30">
        <v>-7664</v>
      </c>
      <c r="AE30">
        <v>5500</v>
      </c>
      <c r="AF30">
        <v>-12222</v>
      </c>
      <c r="AG30">
        <v>-6722</v>
      </c>
      <c r="AH30">
        <v>-6722</v>
      </c>
      <c r="AI30">
        <v>-14386</v>
      </c>
      <c r="AK30" s="96"/>
      <c r="AL30" s="96"/>
      <c r="AM30" s="96"/>
      <c r="AN30" s="83">
        <v>0</v>
      </c>
      <c r="AO30" s="83">
        <v>-4179.8</v>
      </c>
      <c r="AP30" s="83">
        <v>-4179.8</v>
      </c>
      <c r="AQ30" s="96"/>
      <c r="AR30" s="96"/>
      <c r="AS30" s="96"/>
      <c r="AT30" s="83"/>
      <c r="AU30" s="83"/>
      <c r="AV30" s="83"/>
      <c r="AW30" s="84">
        <f t="shared" si="1"/>
        <v>0</v>
      </c>
      <c r="AX30" s="84">
        <f t="shared" si="1"/>
        <v>0</v>
      </c>
      <c r="AY30" s="84">
        <f t="shared" si="1"/>
        <v>0</v>
      </c>
      <c r="AZ30" s="96"/>
      <c r="BA30" s="96"/>
      <c r="BB30" s="96"/>
      <c r="BC30" s="83"/>
      <c r="BD30" s="83"/>
      <c r="BE30" s="83"/>
      <c r="BF30" s="84">
        <f t="shared" si="11"/>
        <v>0</v>
      </c>
      <c r="BG30" s="84">
        <f t="shared" si="11"/>
        <v>0</v>
      </c>
      <c r="BH30" s="84">
        <f t="shared" si="11"/>
        <v>0</v>
      </c>
      <c r="BI30" s="96"/>
      <c r="BJ30" s="96"/>
      <c r="BK30" s="96"/>
      <c r="BL30" s="85">
        <v>3366</v>
      </c>
      <c r="BM30" s="85">
        <v>-10025.890000000001</v>
      </c>
      <c r="BN30" s="85">
        <v>-6659.8899999999994</v>
      </c>
      <c r="BO30" s="84">
        <f t="shared" si="12"/>
        <v>0</v>
      </c>
      <c r="BP30" s="84">
        <f t="shared" si="12"/>
        <v>0</v>
      </c>
      <c r="BQ30" s="84">
        <f t="shared" si="12"/>
        <v>0</v>
      </c>
    </row>
    <row r="31" spans="1:69" x14ac:dyDescent="0.35">
      <c r="A31" s="4" t="s">
        <v>207</v>
      </c>
      <c r="K31">
        <v>101000</v>
      </c>
      <c r="L31">
        <v>-131000</v>
      </c>
      <c r="M31">
        <v>-30000</v>
      </c>
      <c r="Q31">
        <v>-30000</v>
      </c>
      <c r="AB31">
        <v>107700</v>
      </c>
      <c r="AC31">
        <v>-140000</v>
      </c>
      <c r="AD31">
        <v>-32300</v>
      </c>
      <c r="AH31">
        <v>-32300</v>
      </c>
      <c r="AI31">
        <v>-62300</v>
      </c>
      <c r="AK31" s="96"/>
      <c r="AL31" s="96"/>
      <c r="AM31" s="96"/>
      <c r="AN31" s="83">
        <v>0</v>
      </c>
      <c r="AO31" s="83">
        <v>-1748.81</v>
      </c>
      <c r="AP31" s="83">
        <v>-1748.81</v>
      </c>
      <c r="AQ31" s="96"/>
      <c r="AR31" s="96"/>
      <c r="AS31" s="96"/>
      <c r="AT31" s="83">
        <v>1200</v>
      </c>
      <c r="AU31" s="83">
        <v>-1521.55</v>
      </c>
      <c r="AV31" s="83">
        <v>-321.55000000000007</v>
      </c>
      <c r="AW31" s="84">
        <f t="shared" si="1"/>
        <v>0</v>
      </c>
      <c r="AX31" s="84">
        <f t="shared" si="1"/>
        <v>0</v>
      </c>
      <c r="AY31" s="84">
        <f t="shared" si="1"/>
        <v>0</v>
      </c>
      <c r="AZ31" s="96"/>
      <c r="BA31" s="96"/>
      <c r="BB31" s="96"/>
      <c r="BC31" s="83">
        <v>91420.380000000179</v>
      </c>
      <c r="BD31" s="83">
        <v>-78933.459999999992</v>
      </c>
      <c r="BE31" s="83">
        <v>12486.9200000001</v>
      </c>
      <c r="BF31" s="84">
        <f t="shared" si="11"/>
        <v>0</v>
      </c>
      <c r="BG31" s="84">
        <f t="shared" si="11"/>
        <v>0</v>
      </c>
      <c r="BH31" s="84">
        <f t="shared" si="11"/>
        <v>0</v>
      </c>
      <c r="BI31" s="96"/>
      <c r="BJ31" s="96"/>
      <c r="BK31" s="96"/>
      <c r="BL31" s="85">
        <v>7445.47</v>
      </c>
      <c r="BM31" s="85">
        <v>-74162.070000000007</v>
      </c>
      <c r="BN31" s="85">
        <v>-66716.600000000006</v>
      </c>
      <c r="BO31" s="84">
        <f t="shared" si="12"/>
        <v>0</v>
      </c>
      <c r="BP31" s="84">
        <f t="shared" si="12"/>
        <v>0</v>
      </c>
      <c r="BQ31" s="84">
        <f t="shared" si="12"/>
        <v>0</v>
      </c>
    </row>
    <row r="32" spans="1:69" x14ac:dyDescent="0.35">
      <c r="A32" s="4" t="s">
        <v>188</v>
      </c>
      <c r="V32">
        <v>7000</v>
      </c>
      <c r="W32">
        <v>-15062</v>
      </c>
      <c r="X32">
        <v>-8062</v>
      </c>
      <c r="AH32">
        <v>-8062</v>
      </c>
      <c r="AI32">
        <v>-8062</v>
      </c>
      <c r="AK32" s="96"/>
      <c r="AL32" s="96"/>
      <c r="AM32" s="96"/>
      <c r="AN32" s="83"/>
      <c r="AO32" s="83"/>
      <c r="AP32" s="83"/>
      <c r="AQ32" s="96"/>
      <c r="AR32" s="96"/>
      <c r="AS32" s="96"/>
      <c r="AT32" s="83"/>
      <c r="AU32" s="83"/>
      <c r="AV32" s="83"/>
      <c r="AW32" s="84">
        <f t="shared" si="1"/>
        <v>0</v>
      </c>
      <c r="AX32" s="84">
        <f t="shared" si="1"/>
        <v>0</v>
      </c>
      <c r="AY32" s="84">
        <f t="shared" si="1"/>
        <v>0</v>
      </c>
      <c r="AZ32" s="96"/>
      <c r="BA32" s="96"/>
      <c r="BB32" s="96"/>
      <c r="BC32" s="83"/>
      <c r="BD32" s="83"/>
      <c r="BE32" s="83"/>
      <c r="BF32" s="84">
        <f t="shared" si="11"/>
        <v>0</v>
      </c>
      <c r="BG32" s="84">
        <f t="shared" si="11"/>
        <v>0</v>
      </c>
      <c r="BH32" s="84">
        <f t="shared" si="11"/>
        <v>0</v>
      </c>
      <c r="BI32" s="96"/>
      <c r="BJ32" s="96"/>
      <c r="BK32" s="96"/>
      <c r="BL32" s="85"/>
      <c r="BM32" s="85"/>
      <c r="BN32" s="85"/>
      <c r="BO32" s="84">
        <f t="shared" si="12"/>
        <v>0</v>
      </c>
      <c r="BP32" s="84">
        <f t="shared" si="12"/>
        <v>0</v>
      </c>
      <c r="BQ32" s="84">
        <f t="shared" si="12"/>
        <v>0</v>
      </c>
    </row>
    <row r="33" spans="1:69" x14ac:dyDescent="0.35">
      <c r="A33" s="4" t="s">
        <v>200</v>
      </c>
      <c r="V33">
        <v>4000</v>
      </c>
      <c r="W33">
        <v>-7672</v>
      </c>
      <c r="X33">
        <v>-3672</v>
      </c>
      <c r="AH33">
        <v>-3672</v>
      </c>
      <c r="AI33">
        <v>-3672</v>
      </c>
      <c r="AK33" s="96"/>
      <c r="AL33" s="96"/>
      <c r="AM33" s="96"/>
      <c r="AN33" s="83"/>
      <c r="AO33" s="83"/>
      <c r="AP33" s="83"/>
      <c r="AQ33" s="96"/>
      <c r="AR33" s="96"/>
      <c r="AS33" s="96"/>
      <c r="AT33" s="83"/>
      <c r="AU33" s="83"/>
      <c r="AV33" s="83"/>
      <c r="AW33" s="84">
        <f t="shared" si="1"/>
        <v>0</v>
      </c>
      <c r="AX33" s="84">
        <f t="shared" si="1"/>
        <v>0</v>
      </c>
      <c r="AY33" s="84">
        <f t="shared" si="1"/>
        <v>0</v>
      </c>
      <c r="AZ33" s="96"/>
      <c r="BA33" s="96"/>
      <c r="BB33" s="96"/>
      <c r="BC33" s="83"/>
      <c r="BD33" s="83"/>
      <c r="BE33" s="83"/>
      <c r="BF33" s="84">
        <f t="shared" si="11"/>
        <v>0</v>
      </c>
      <c r="BG33" s="84">
        <f t="shared" si="11"/>
        <v>0</v>
      </c>
      <c r="BH33" s="84">
        <f t="shared" si="11"/>
        <v>0</v>
      </c>
      <c r="BI33" s="96"/>
      <c r="BJ33" s="96"/>
      <c r="BK33" s="96"/>
      <c r="BL33" s="85"/>
      <c r="BM33" s="85"/>
      <c r="BN33" s="85"/>
      <c r="BO33" s="84">
        <f t="shared" si="12"/>
        <v>0</v>
      </c>
      <c r="BP33" s="84">
        <f t="shared" si="12"/>
        <v>0</v>
      </c>
      <c r="BQ33" s="84">
        <f t="shared" si="12"/>
        <v>0</v>
      </c>
    </row>
    <row r="34" spans="1:69" x14ac:dyDescent="0.35">
      <c r="A34" s="4" t="s">
        <v>202</v>
      </c>
      <c r="AE34">
        <v>7000</v>
      </c>
      <c r="AF34">
        <v>-11782</v>
      </c>
      <c r="AG34">
        <v>-4782</v>
      </c>
      <c r="AH34">
        <v>-4782</v>
      </c>
      <c r="AI34">
        <v>-4782</v>
      </c>
      <c r="AK34" s="96"/>
      <c r="AL34" s="96"/>
      <c r="AM34" s="96"/>
      <c r="AN34" s="83">
        <v>0</v>
      </c>
      <c r="AO34" s="83">
        <v>-744.92000000000007</v>
      </c>
      <c r="AP34" s="83">
        <v>-744.92000000000007</v>
      </c>
      <c r="AQ34" s="96"/>
      <c r="AR34" s="96"/>
      <c r="AS34" s="96"/>
      <c r="AT34" s="83"/>
      <c r="AU34" s="83"/>
      <c r="AV34" s="83"/>
      <c r="AW34" s="84">
        <f t="shared" si="1"/>
        <v>0</v>
      </c>
      <c r="AX34" s="84">
        <f t="shared" si="1"/>
        <v>0</v>
      </c>
      <c r="AY34" s="84">
        <f t="shared" si="1"/>
        <v>0</v>
      </c>
      <c r="AZ34" s="96"/>
      <c r="BA34" s="96"/>
      <c r="BB34" s="96"/>
      <c r="BC34" s="83"/>
      <c r="BD34" s="83"/>
      <c r="BE34" s="83"/>
      <c r="BF34" s="84">
        <f t="shared" si="11"/>
        <v>0</v>
      </c>
      <c r="BG34" s="84">
        <f t="shared" si="11"/>
        <v>0</v>
      </c>
      <c r="BH34" s="84">
        <f t="shared" si="11"/>
        <v>0</v>
      </c>
      <c r="BI34" s="96"/>
      <c r="BJ34" s="96"/>
      <c r="BK34" s="96"/>
      <c r="BL34" s="85"/>
      <c r="BM34" s="85"/>
      <c r="BN34" s="85"/>
      <c r="BO34" s="84">
        <f t="shared" si="12"/>
        <v>0</v>
      </c>
      <c r="BP34" s="84">
        <f t="shared" si="12"/>
        <v>0</v>
      </c>
      <c r="BQ34" s="84">
        <f t="shared" si="12"/>
        <v>0</v>
      </c>
    </row>
    <row r="35" spans="1:69" x14ac:dyDescent="0.35">
      <c r="A35" s="3" t="s">
        <v>225</v>
      </c>
      <c r="C35">
        <v>-17000</v>
      </c>
      <c r="D35">
        <v>-17000</v>
      </c>
      <c r="Q35">
        <v>-17000</v>
      </c>
      <c r="R35">
        <v>300</v>
      </c>
      <c r="S35">
        <v>-3000</v>
      </c>
      <c r="U35">
        <v>-2700</v>
      </c>
      <c r="W35">
        <v>-200</v>
      </c>
      <c r="X35">
        <v>-200</v>
      </c>
      <c r="Z35">
        <v>-2350</v>
      </c>
      <c r="AA35">
        <v>-2350</v>
      </c>
      <c r="AC35">
        <v>-1550</v>
      </c>
      <c r="AD35">
        <v>-1550</v>
      </c>
      <c r="AF35">
        <v>-200</v>
      </c>
      <c r="AG35">
        <v>-200</v>
      </c>
      <c r="AH35">
        <v>-7000</v>
      </c>
      <c r="AI35">
        <v>-24000</v>
      </c>
      <c r="AK35" s="98">
        <f>AK36</f>
        <v>0</v>
      </c>
      <c r="AL35" s="98">
        <f t="shared" ref="AL35:AS35" si="17">AL36</f>
        <v>0</v>
      </c>
      <c r="AM35" s="98">
        <f t="shared" si="17"/>
        <v>0</v>
      </c>
      <c r="AN35" s="89">
        <f>AN36</f>
        <v>0</v>
      </c>
      <c r="AO35" s="89">
        <f t="shared" si="17"/>
        <v>-246.63999999999996</v>
      </c>
      <c r="AP35" s="89">
        <f t="shared" si="17"/>
        <v>-246.63999999999996</v>
      </c>
      <c r="AQ35" s="98">
        <f>AQ36</f>
        <v>0</v>
      </c>
      <c r="AR35" s="98">
        <f t="shared" si="17"/>
        <v>0</v>
      </c>
      <c r="AS35" s="98">
        <f t="shared" si="17"/>
        <v>0</v>
      </c>
      <c r="AT35" s="89">
        <f>AT36</f>
        <v>9161.4599999999991</v>
      </c>
      <c r="AU35" s="89">
        <f>AU36</f>
        <v>-13965.799999999997</v>
      </c>
      <c r="AV35" s="89">
        <f>AV36</f>
        <v>-4804.34</v>
      </c>
      <c r="AW35" s="90">
        <f t="shared" si="1"/>
        <v>0</v>
      </c>
      <c r="AX35" s="90">
        <f t="shared" si="1"/>
        <v>0</v>
      </c>
      <c r="AY35" s="90">
        <f t="shared" si="1"/>
        <v>0</v>
      </c>
      <c r="AZ35" s="98">
        <f>AZ36</f>
        <v>0</v>
      </c>
      <c r="BA35" s="98">
        <f t="shared" ref="BA35:BB35" si="18">BA36</f>
        <v>0</v>
      </c>
      <c r="BB35" s="98">
        <f t="shared" si="18"/>
        <v>0</v>
      </c>
      <c r="BC35" s="89">
        <f>BC36</f>
        <v>0</v>
      </c>
      <c r="BD35" s="89">
        <f t="shared" ref="BD35:BE35" si="19">BD36</f>
        <v>-2345.35</v>
      </c>
      <c r="BE35" s="89">
        <f t="shared" si="19"/>
        <v>-2345.35</v>
      </c>
      <c r="BF35" s="90">
        <f>AK35+AQ35+AZ35</f>
        <v>0</v>
      </c>
      <c r="BG35" s="90">
        <f t="shared" si="11"/>
        <v>0</v>
      </c>
      <c r="BH35" s="90">
        <f t="shared" si="11"/>
        <v>0</v>
      </c>
      <c r="BI35" s="98">
        <f>BI36</f>
        <v>0</v>
      </c>
      <c r="BJ35" s="98">
        <f t="shared" ref="BJ35:BK35" si="20">BJ36</f>
        <v>0</v>
      </c>
      <c r="BK35" s="98">
        <f t="shared" si="20"/>
        <v>0</v>
      </c>
      <c r="BL35" s="91">
        <f>BL36</f>
        <v>0</v>
      </c>
      <c r="BM35" s="91">
        <f t="shared" ref="BM35:BN35" si="21">BM36</f>
        <v>-285.08999999999997</v>
      </c>
      <c r="BN35" s="91">
        <f t="shared" si="21"/>
        <v>-285.08999999999997</v>
      </c>
      <c r="BO35" s="90">
        <f>AK35+AQ35+AZ35+BI35</f>
        <v>0</v>
      </c>
      <c r="BP35" s="90">
        <f t="shared" si="12"/>
        <v>0</v>
      </c>
      <c r="BQ35" s="90">
        <f t="shared" si="12"/>
        <v>0</v>
      </c>
    </row>
    <row r="36" spans="1:69" x14ac:dyDescent="0.35">
      <c r="A36" s="4" t="s">
        <v>226</v>
      </c>
      <c r="C36">
        <v>-17000</v>
      </c>
      <c r="D36">
        <v>-17000</v>
      </c>
      <c r="Q36">
        <v>-17000</v>
      </c>
      <c r="R36">
        <v>300</v>
      </c>
      <c r="S36">
        <v>-3000</v>
      </c>
      <c r="U36">
        <v>-2700</v>
      </c>
      <c r="W36">
        <v>-200</v>
      </c>
      <c r="X36">
        <v>-200</v>
      </c>
      <c r="Z36">
        <v>-2350</v>
      </c>
      <c r="AA36">
        <v>-2350</v>
      </c>
      <c r="AC36">
        <v>-1550</v>
      </c>
      <c r="AD36">
        <v>-1550</v>
      </c>
      <c r="AF36">
        <v>-200</v>
      </c>
      <c r="AG36">
        <v>-200</v>
      </c>
      <c r="AH36">
        <v>-7000</v>
      </c>
      <c r="AI36">
        <v>-24000</v>
      </c>
      <c r="AK36" s="96"/>
      <c r="AL36" s="96"/>
      <c r="AM36" s="96"/>
      <c r="AN36" s="83">
        <v>0</v>
      </c>
      <c r="AO36" s="83">
        <v>-246.63999999999996</v>
      </c>
      <c r="AP36" s="83">
        <v>-246.63999999999996</v>
      </c>
      <c r="AQ36" s="96"/>
      <c r="AR36" s="96"/>
      <c r="AS36" s="96"/>
      <c r="AT36" s="83">
        <v>9161.4599999999991</v>
      </c>
      <c r="AU36" s="83">
        <v>-13965.799999999997</v>
      </c>
      <c r="AV36" s="83">
        <v>-4804.34</v>
      </c>
      <c r="AW36" s="84">
        <f>AK36+AQ36</f>
        <v>0</v>
      </c>
      <c r="AX36" s="84">
        <f>AL36+AR36</f>
        <v>0</v>
      </c>
      <c r="AY36" s="84">
        <f>AM36+AS36</f>
        <v>0</v>
      </c>
      <c r="AZ36" s="96"/>
      <c r="BA36" s="96"/>
      <c r="BB36" s="96"/>
      <c r="BC36" s="83">
        <v>0</v>
      </c>
      <c r="BD36" s="83">
        <v>-2345.35</v>
      </c>
      <c r="BE36" s="83">
        <v>-2345.35</v>
      </c>
      <c r="BF36" s="84">
        <f t="shared" si="11"/>
        <v>0</v>
      </c>
      <c r="BG36" s="84">
        <f t="shared" si="11"/>
        <v>0</v>
      </c>
      <c r="BH36" s="84">
        <f t="shared" si="11"/>
        <v>0</v>
      </c>
      <c r="BI36" s="96"/>
      <c r="BJ36" s="96"/>
      <c r="BK36" s="96"/>
      <c r="BL36" s="85">
        <v>0</v>
      </c>
      <c r="BM36" s="85">
        <v>-285.08999999999997</v>
      </c>
      <c r="BN36" s="85">
        <v>-285.08999999999997</v>
      </c>
      <c r="BO36" s="84">
        <f t="shared" si="12"/>
        <v>0</v>
      </c>
      <c r="BP36" s="84">
        <f t="shared" si="12"/>
        <v>0</v>
      </c>
      <c r="BQ36" s="84">
        <f t="shared" si="12"/>
        <v>0</v>
      </c>
    </row>
    <row r="37" spans="1:69" x14ac:dyDescent="0.35">
      <c r="A37" s="3" t="s">
        <v>232</v>
      </c>
      <c r="B37">
        <v>300</v>
      </c>
      <c r="C37">
        <v>-32500</v>
      </c>
      <c r="D37">
        <v>-32200</v>
      </c>
      <c r="Q37">
        <v>-32200</v>
      </c>
      <c r="S37">
        <v>-32118</v>
      </c>
      <c r="U37">
        <v>-32118</v>
      </c>
      <c r="AH37">
        <v>-32118</v>
      </c>
      <c r="AI37">
        <v>-64318</v>
      </c>
      <c r="AK37" s="98">
        <f t="shared" ref="AK37:AV37" si="22">SUM(AK38:AK40)</f>
        <v>0</v>
      </c>
      <c r="AL37" s="98">
        <f t="shared" si="22"/>
        <v>0</v>
      </c>
      <c r="AM37" s="98">
        <f t="shared" si="22"/>
        <v>0</v>
      </c>
      <c r="AN37" s="89">
        <f t="shared" si="22"/>
        <v>0</v>
      </c>
      <c r="AO37" s="89">
        <f t="shared" si="22"/>
        <v>-6493.0199999999995</v>
      </c>
      <c r="AP37" s="89">
        <f t="shared" si="22"/>
        <v>-6493.0199999999995</v>
      </c>
      <c r="AQ37" s="98">
        <f t="shared" si="22"/>
        <v>0</v>
      </c>
      <c r="AR37" s="98">
        <f t="shared" si="22"/>
        <v>0</v>
      </c>
      <c r="AS37" s="98">
        <f t="shared" si="22"/>
        <v>0</v>
      </c>
      <c r="AT37" s="89">
        <f t="shared" si="22"/>
        <v>304.25</v>
      </c>
      <c r="AU37" s="89">
        <f t="shared" si="22"/>
        <v>-1835.25</v>
      </c>
      <c r="AV37" s="89">
        <f t="shared" si="22"/>
        <v>-1531</v>
      </c>
      <c r="AW37" s="90">
        <f t="shared" si="1"/>
        <v>0</v>
      </c>
      <c r="AX37" s="90">
        <f t="shared" si="1"/>
        <v>0</v>
      </c>
      <c r="AY37" s="90">
        <f t="shared" si="1"/>
        <v>0</v>
      </c>
      <c r="AZ37" s="98">
        <f t="shared" ref="AZ37:BE37" si="23">SUM(AZ38:AZ40)</f>
        <v>0</v>
      </c>
      <c r="BA37" s="98">
        <f t="shared" si="23"/>
        <v>0</v>
      </c>
      <c r="BB37" s="98">
        <f t="shared" si="23"/>
        <v>0</v>
      </c>
      <c r="BC37" s="89">
        <f t="shared" si="23"/>
        <v>2071.66</v>
      </c>
      <c r="BD37" s="89">
        <f t="shared" si="23"/>
        <v>-7470.9099999999989</v>
      </c>
      <c r="BE37" s="89">
        <f t="shared" si="23"/>
        <v>-5399.2499999999991</v>
      </c>
      <c r="BF37" s="90">
        <f>AK37+AQ37+AZ37</f>
        <v>0</v>
      </c>
      <c r="BG37" s="90">
        <f t="shared" si="11"/>
        <v>0</v>
      </c>
      <c r="BH37" s="90">
        <f t="shared" si="11"/>
        <v>0</v>
      </c>
      <c r="BI37" s="98">
        <f t="shared" ref="BI37:BN37" si="24">SUM(BI38:BI40)</f>
        <v>0</v>
      </c>
      <c r="BJ37" s="98">
        <f t="shared" si="24"/>
        <v>0</v>
      </c>
      <c r="BK37" s="98">
        <f t="shared" si="24"/>
        <v>0</v>
      </c>
      <c r="BL37" s="91">
        <f t="shared" si="24"/>
        <v>2130.65</v>
      </c>
      <c r="BM37" s="91">
        <f t="shared" si="24"/>
        <v>-13508.7</v>
      </c>
      <c r="BN37" s="91">
        <f t="shared" si="24"/>
        <v>-11378.05</v>
      </c>
      <c r="BO37" s="90">
        <f>AK37+AQ37+AZ37+BI37</f>
        <v>0</v>
      </c>
      <c r="BP37" s="90">
        <f t="shared" si="12"/>
        <v>0</v>
      </c>
      <c r="BQ37" s="90">
        <f t="shared" si="12"/>
        <v>0</v>
      </c>
    </row>
    <row r="38" spans="1:69" x14ac:dyDescent="0.35">
      <c r="A38" s="4" t="s">
        <v>233</v>
      </c>
      <c r="B38">
        <v>300</v>
      </c>
      <c r="C38">
        <v>-9100</v>
      </c>
      <c r="D38">
        <v>-8800</v>
      </c>
      <c r="Q38">
        <v>-8800</v>
      </c>
      <c r="S38">
        <v>-4360</v>
      </c>
      <c r="U38">
        <v>-4360</v>
      </c>
      <c r="AH38">
        <v>-4360</v>
      </c>
      <c r="AI38">
        <v>-13160</v>
      </c>
      <c r="AK38" s="96"/>
      <c r="AL38" s="96"/>
      <c r="AM38" s="96"/>
      <c r="AN38" s="83"/>
      <c r="AO38" s="83"/>
      <c r="AP38" s="83"/>
      <c r="AQ38" s="96"/>
      <c r="AR38" s="96"/>
      <c r="AS38" s="96"/>
      <c r="AT38" s="83">
        <v>164.25</v>
      </c>
      <c r="AU38" s="83">
        <v>0</v>
      </c>
      <c r="AV38" s="83">
        <v>164.25</v>
      </c>
      <c r="AW38" s="84">
        <f t="shared" si="1"/>
        <v>0</v>
      </c>
      <c r="AX38" s="84">
        <f t="shared" si="1"/>
        <v>0</v>
      </c>
      <c r="AY38" s="84">
        <f t="shared" si="1"/>
        <v>0</v>
      </c>
      <c r="AZ38" s="96"/>
      <c r="BA38" s="96"/>
      <c r="BB38" s="96"/>
      <c r="BC38" s="83"/>
      <c r="BD38" s="83"/>
      <c r="BE38" s="83"/>
      <c r="BF38" s="84">
        <f t="shared" si="11"/>
        <v>0</v>
      </c>
      <c r="BG38" s="84">
        <f t="shared" si="11"/>
        <v>0</v>
      </c>
      <c r="BH38" s="84">
        <f t="shared" si="11"/>
        <v>0</v>
      </c>
      <c r="BI38" s="96"/>
      <c r="BJ38" s="96"/>
      <c r="BK38" s="96"/>
      <c r="BL38" s="85">
        <v>0</v>
      </c>
      <c r="BM38" s="85">
        <v>-1165.1600000000001</v>
      </c>
      <c r="BN38" s="85">
        <v>-1165.1600000000001</v>
      </c>
      <c r="BO38" s="84">
        <f t="shared" si="12"/>
        <v>0</v>
      </c>
      <c r="BP38" s="84">
        <f t="shared" si="12"/>
        <v>0</v>
      </c>
      <c r="BQ38" s="84">
        <f t="shared" si="12"/>
        <v>0</v>
      </c>
    </row>
    <row r="39" spans="1:69" x14ac:dyDescent="0.35">
      <c r="A39" s="4" t="s">
        <v>241</v>
      </c>
      <c r="C39">
        <v>-3500</v>
      </c>
      <c r="D39">
        <v>-3500</v>
      </c>
      <c r="Q39">
        <v>-3500</v>
      </c>
      <c r="S39">
        <v>-3708</v>
      </c>
      <c r="U39">
        <v>-3708</v>
      </c>
      <c r="AH39">
        <v>-3708</v>
      </c>
      <c r="AI39">
        <v>-7208</v>
      </c>
      <c r="AK39" s="96"/>
      <c r="AL39" s="96"/>
      <c r="AM39" s="96"/>
      <c r="AN39" s="83"/>
      <c r="AO39" s="83"/>
      <c r="AP39" s="83"/>
      <c r="AQ39" s="96"/>
      <c r="AR39" s="96"/>
      <c r="AS39" s="96"/>
      <c r="AT39" s="83"/>
      <c r="AU39" s="83"/>
      <c r="AV39" s="83"/>
      <c r="AW39" s="84">
        <f t="shared" ref="AW39:AY66" si="25">AK39+AQ39</f>
        <v>0</v>
      </c>
      <c r="AX39" s="84">
        <f t="shared" si="25"/>
        <v>0</v>
      </c>
      <c r="AY39" s="84">
        <f t="shared" si="25"/>
        <v>0</v>
      </c>
      <c r="AZ39" s="96"/>
      <c r="BA39" s="96"/>
      <c r="BB39" s="96"/>
      <c r="BC39" s="83"/>
      <c r="BD39" s="83"/>
      <c r="BE39" s="83"/>
      <c r="BF39" s="84">
        <f t="shared" si="11"/>
        <v>0</v>
      </c>
      <c r="BG39" s="84">
        <f t="shared" si="11"/>
        <v>0</v>
      </c>
      <c r="BH39" s="84">
        <f t="shared" si="11"/>
        <v>0</v>
      </c>
      <c r="BI39" s="96"/>
      <c r="BJ39" s="96"/>
      <c r="BK39" s="96"/>
      <c r="BL39" s="85">
        <v>180.65</v>
      </c>
      <c r="BM39" s="85">
        <v>-3680.6400000000003</v>
      </c>
      <c r="BN39" s="85">
        <v>-3499.9900000000007</v>
      </c>
      <c r="BO39" s="84">
        <f t="shared" si="12"/>
        <v>0</v>
      </c>
      <c r="BP39" s="84">
        <f t="shared" si="12"/>
        <v>0</v>
      </c>
      <c r="BQ39" s="84">
        <f t="shared" si="12"/>
        <v>0</v>
      </c>
    </row>
    <row r="40" spans="1:69" x14ac:dyDescent="0.35">
      <c r="A40" s="4" t="s">
        <v>245</v>
      </c>
      <c r="C40">
        <v>-19900</v>
      </c>
      <c r="D40">
        <v>-19900</v>
      </c>
      <c r="Q40">
        <v>-19900</v>
      </c>
      <c r="S40">
        <v>-24050</v>
      </c>
      <c r="U40">
        <v>-24050</v>
      </c>
      <c r="AH40">
        <v>-24050</v>
      </c>
      <c r="AI40">
        <v>-43950</v>
      </c>
      <c r="AK40" s="96"/>
      <c r="AL40" s="96"/>
      <c r="AM40" s="96"/>
      <c r="AN40" s="83">
        <v>0</v>
      </c>
      <c r="AO40" s="83">
        <v>-6493.0199999999995</v>
      </c>
      <c r="AP40" s="83">
        <v>-6493.0199999999995</v>
      </c>
      <c r="AQ40" s="96"/>
      <c r="AR40" s="96"/>
      <c r="AS40" s="96"/>
      <c r="AT40" s="83">
        <v>140</v>
      </c>
      <c r="AU40" s="83">
        <v>-1835.25</v>
      </c>
      <c r="AV40" s="83">
        <v>-1695.25</v>
      </c>
      <c r="AW40" s="84">
        <f t="shared" si="25"/>
        <v>0</v>
      </c>
      <c r="AX40" s="84">
        <f t="shared" si="25"/>
        <v>0</v>
      </c>
      <c r="AY40" s="84">
        <f t="shared" si="25"/>
        <v>0</v>
      </c>
      <c r="AZ40" s="96"/>
      <c r="BA40" s="96"/>
      <c r="BB40" s="96"/>
      <c r="BC40" s="83">
        <v>2071.66</v>
      </c>
      <c r="BD40" s="83">
        <v>-7470.9099999999989</v>
      </c>
      <c r="BE40" s="83">
        <v>-5399.2499999999991</v>
      </c>
      <c r="BF40" s="84">
        <f t="shared" si="11"/>
        <v>0</v>
      </c>
      <c r="BG40" s="84">
        <f t="shared" si="11"/>
        <v>0</v>
      </c>
      <c r="BH40" s="84">
        <f t="shared" si="11"/>
        <v>0</v>
      </c>
      <c r="BI40" s="96"/>
      <c r="BJ40" s="96"/>
      <c r="BK40" s="96"/>
      <c r="BL40" s="85">
        <v>1950</v>
      </c>
      <c r="BM40" s="85">
        <v>-8662.9</v>
      </c>
      <c r="BN40" s="85">
        <v>-6712.9</v>
      </c>
      <c r="BO40" s="84">
        <f t="shared" si="12"/>
        <v>0</v>
      </c>
      <c r="BP40" s="84">
        <f t="shared" si="12"/>
        <v>0</v>
      </c>
      <c r="BQ40" s="84">
        <f t="shared" si="12"/>
        <v>0</v>
      </c>
    </row>
    <row r="41" spans="1:69" x14ac:dyDescent="0.35">
      <c r="A41" s="3" t="s">
        <v>258</v>
      </c>
      <c r="B41">
        <v>25120</v>
      </c>
      <c r="C41">
        <v>-28700</v>
      </c>
      <c r="D41">
        <v>-3580</v>
      </c>
      <c r="Q41">
        <v>-3580</v>
      </c>
      <c r="R41">
        <v>27068</v>
      </c>
      <c r="S41">
        <v>-17630</v>
      </c>
      <c r="U41">
        <v>9438</v>
      </c>
      <c r="AH41">
        <v>9438</v>
      </c>
      <c r="AI41">
        <v>5858</v>
      </c>
      <c r="AK41" s="98">
        <f t="shared" ref="AK41:AV41" si="26">AK42</f>
        <v>0</v>
      </c>
      <c r="AL41" s="98">
        <f t="shared" si="26"/>
        <v>0</v>
      </c>
      <c r="AM41" s="98">
        <f t="shared" si="26"/>
        <v>0</v>
      </c>
      <c r="AN41" s="89">
        <f t="shared" si="26"/>
        <v>0</v>
      </c>
      <c r="AO41" s="89">
        <f t="shared" si="26"/>
        <v>-1731.22</v>
      </c>
      <c r="AP41" s="89">
        <f t="shared" si="26"/>
        <v>-1731.22</v>
      </c>
      <c r="AQ41" s="98">
        <f t="shared" si="26"/>
        <v>0</v>
      </c>
      <c r="AR41" s="98">
        <f t="shared" si="26"/>
        <v>0</v>
      </c>
      <c r="AS41" s="98">
        <f t="shared" si="26"/>
        <v>0</v>
      </c>
      <c r="AT41" s="89">
        <f t="shared" si="26"/>
        <v>242</v>
      </c>
      <c r="AU41" s="89">
        <f t="shared" si="26"/>
        <v>0</v>
      </c>
      <c r="AV41" s="89">
        <f t="shared" si="26"/>
        <v>242</v>
      </c>
      <c r="AW41" s="90">
        <f t="shared" si="25"/>
        <v>0</v>
      </c>
      <c r="AX41" s="90">
        <f t="shared" si="25"/>
        <v>0</v>
      </c>
      <c r="AY41" s="90">
        <f t="shared" si="25"/>
        <v>0</v>
      </c>
      <c r="AZ41" s="98">
        <f>AZ42</f>
        <v>0</v>
      </c>
      <c r="BA41" s="98">
        <f>BA42</f>
        <v>0</v>
      </c>
      <c r="BB41" s="98">
        <f>BB42</f>
        <v>0</v>
      </c>
      <c r="BC41" s="89">
        <f>BC42</f>
        <v>54</v>
      </c>
      <c r="BD41" s="89">
        <f t="shared" ref="BD41:BE41" si="27">BD42</f>
        <v>-13449.29</v>
      </c>
      <c r="BE41" s="89">
        <f t="shared" si="27"/>
        <v>-13395.29</v>
      </c>
      <c r="BF41" s="90">
        <f>AK41+AQ41+AZ41</f>
        <v>0</v>
      </c>
      <c r="BG41" s="90">
        <f t="shared" ref="BG41:BH52" si="28">AL41+AR41+BA41</f>
        <v>0</v>
      </c>
      <c r="BH41" s="90">
        <f t="shared" si="28"/>
        <v>0</v>
      </c>
      <c r="BI41" s="98">
        <f>BI42</f>
        <v>0</v>
      </c>
      <c r="BJ41" s="98">
        <f>BJ42</f>
        <v>0</v>
      </c>
      <c r="BK41" s="98">
        <f>BK42</f>
        <v>0</v>
      </c>
      <c r="BL41" s="91">
        <f>BL42</f>
        <v>44</v>
      </c>
      <c r="BM41" s="91">
        <f t="shared" ref="BM41:BN41" si="29">BM42</f>
        <v>-48.959999999999994</v>
      </c>
      <c r="BN41" s="91">
        <f t="shared" si="29"/>
        <v>-4.9599999999999973</v>
      </c>
      <c r="BO41" s="90">
        <f>AK41+AQ41+AZ41+BI41</f>
        <v>0</v>
      </c>
      <c r="BP41" s="90">
        <f t="shared" ref="BP41:BQ56" si="30">AL41+AR41+BA41+BJ41</f>
        <v>0</v>
      </c>
      <c r="BQ41" s="90">
        <f t="shared" si="30"/>
        <v>0</v>
      </c>
    </row>
    <row r="42" spans="1:69" x14ac:dyDescent="0.35">
      <c r="A42" s="4" t="s">
        <v>259</v>
      </c>
      <c r="B42">
        <v>25120</v>
      </c>
      <c r="C42">
        <v>-28700</v>
      </c>
      <c r="D42">
        <v>-3580</v>
      </c>
      <c r="Q42">
        <v>-3580</v>
      </c>
      <c r="R42">
        <v>27068</v>
      </c>
      <c r="S42">
        <v>-17630</v>
      </c>
      <c r="U42">
        <v>9438</v>
      </c>
      <c r="AH42">
        <v>9438</v>
      </c>
      <c r="AI42">
        <v>5858</v>
      </c>
      <c r="AK42" s="96"/>
      <c r="AL42" s="96"/>
      <c r="AM42" s="96"/>
      <c r="AN42" s="83">
        <v>0</v>
      </c>
      <c r="AO42" s="83">
        <v>-1731.22</v>
      </c>
      <c r="AP42" s="83">
        <v>-1731.22</v>
      </c>
      <c r="AQ42" s="96"/>
      <c r="AR42" s="96"/>
      <c r="AS42" s="96"/>
      <c r="AT42" s="83">
        <v>242</v>
      </c>
      <c r="AU42" s="83">
        <v>0</v>
      </c>
      <c r="AV42" s="83">
        <v>242</v>
      </c>
      <c r="AW42" s="84">
        <f t="shared" si="25"/>
        <v>0</v>
      </c>
      <c r="AX42" s="84">
        <f t="shared" si="25"/>
        <v>0</v>
      </c>
      <c r="AY42" s="84">
        <f t="shared" si="25"/>
        <v>0</v>
      </c>
      <c r="AZ42" s="96"/>
      <c r="BA42" s="96"/>
      <c r="BB42" s="96"/>
      <c r="BC42" s="83">
        <v>54</v>
      </c>
      <c r="BD42" s="83">
        <v>-13449.29</v>
      </c>
      <c r="BE42" s="83">
        <v>-13395.29</v>
      </c>
      <c r="BF42" s="84">
        <f t="shared" ref="BF42:BF52" si="31">AK42+AQ42+AZ42</f>
        <v>0</v>
      </c>
      <c r="BG42" s="84">
        <f t="shared" si="28"/>
        <v>0</v>
      </c>
      <c r="BH42" s="84">
        <f t="shared" si="28"/>
        <v>0</v>
      </c>
      <c r="BI42" s="96"/>
      <c r="BJ42" s="96"/>
      <c r="BK42" s="96"/>
      <c r="BL42" s="85">
        <v>44</v>
      </c>
      <c r="BM42" s="85">
        <v>-48.959999999999994</v>
      </c>
      <c r="BN42" s="85">
        <v>-4.9599999999999973</v>
      </c>
      <c r="BO42" s="84">
        <f t="shared" ref="BO42:BQ57" si="32">AK42+AQ42+AZ42+BI42</f>
        <v>0</v>
      </c>
      <c r="BP42" s="84">
        <f t="shared" si="30"/>
        <v>0</v>
      </c>
      <c r="BQ42" s="84">
        <f t="shared" si="30"/>
        <v>0</v>
      </c>
    </row>
    <row r="43" spans="1:69" x14ac:dyDescent="0.35">
      <c r="A43" s="3" t="s">
        <v>277</v>
      </c>
      <c r="B43">
        <v>8200</v>
      </c>
      <c r="C43">
        <v>-18680</v>
      </c>
      <c r="D43">
        <v>-10480</v>
      </c>
      <c r="H43">
        <v>59750</v>
      </c>
      <c r="J43">
        <v>59750</v>
      </c>
      <c r="O43">
        <v>-71700</v>
      </c>
      <c r="P43">
        <v>-71700</v>
      </c>
      <c r="Q43">
        <v>-22430</v>
      </c>
      <c r="R43">
        <v>11700</v>
      </c>
      <c r="S43">
        <v>-18930</v>
      </c>
      <c r="U43">
        <v>-7230</v>
      </c>
      <c r="Y43">
        <v>59750</v>
      </c>
      <c r="AA43">
        <v>59750</v>
      </c>
      <c r="AF43">
        <v>-72058</v>
      </c>
      <c r="AG43">
        <v>-72058</v>
      </c>
      <c r="AH43">
        <v>-19538</v>
      </c>
      <c r="AI43">
        <v>-41968</v>
      </c>
      <c r="AK43" s="98">
        <f t="shared" ref="AK43:AV43" si="33">SUM(AK44:AK47)</f>
        <v>0</v>
      </c>
      <c r="AL43" s="98">
        <f t="shared" si="33"/>
        <v>0</v>
      </c>
      <c r="AM43" s="98">
        <f t="shared" si="33"/>
        <v>0</v>
      </c>
      <c r="AN43" s="89">
        <f t="shared" si="33"/>
        <v>33245.240000000005</v>
      </c>
      <c r="AO43" s="89">
        <f t="shared" si="33"/>
        <v>-162.28</v>
      </c>
      <c r="AP43" s="89">
        <f t="shared" si="33"/>
        <v>33082.959999999999</v>
      </c>
      <c r="AQ43" s="98">
        <f t="shared" si="33"/>
        <v>0</v>
      </c>
      <c r="AR43" s="98">
        <f t="shared" si="33"/>
        <v>0</v>
      </c>
      <c r="AS43" s="98">
        <f t="shared" si="33"/>
        <v>0</v>
      </c>
      <c r="AT43" s="89">
        <f t="shared" si="33"/>
        <v>378.11</v>
      </c>
      <c r="AU43" s="89">
        <f t="shared" si="33"/>
        <v>-43.54</v>
      </c>
      <c r="AV43" s="89">
        <f t="shared" si="33"/>
        <v>334.57000000000005</v>
      </c>
      <c r="AW43" s="90">
        <f t="shared" si="25"/>
        <v>0</v>
      </c>
      <c r="AX43" s="90">
        <f t="shared" si="25"/>
        <v>0</v>
      </c>
      <c r="AY43" s="90">
        <f t="shared" si="25"/>
        <v>0</v>
      </c>
      <c r="AZ43" s="98">
        <f t="shared" ref="AZ43:BE43" si="34">SUM(AZ44:AZ47)</f>
        <v>0</v>
      </c>
      <c r="BA43" s="98">
        <f t="shared" si="34"/>
        <v>0</v>
      </c>
      <c r="BB43" s="98">
        <f t="shared" si="34"/>
        <v>0</v>
      </c>
      <c r="BC43" s="89">
        <f t="shared" si="34"/>
        <v>5306.67</v>
      </c>
      <c r="BD43" s="89">
        <f t="shared" si="34"/>
        <v>-82.2</v>
      </c>
      <c r="BE43" s="89">
        <f t="shared" si="34"/>
        <v>5224.47</v>
      </c>
      <c r="BF43" s="90">
        <f>AK43+AQ43+AZ43</f>
        <v>0</v>
      </c>
      <c r="BG43" s="90">
        <f t="shared" si="28"/>
        <v>0</v>
      </c>
      <c r="BH43" s="90">
        <f t="shared" si="28"/>
        <v>0</v>
      </c>
      <c r="BI43" s="98">
        <f t="shared" ref="BI43:BN43" si="35">SUM(BI44:BI47)</f>
        <v>0</v>
      </c>
      <c r="BJ43" s="98">
        <f t="shared" si="35"/>
        <v>0</v>
      </c>
      <c r="BK43" s="98">
        <f t="shared" si="35"/>
        <v>0</v>
      </c>
      <c r="BL43" s="91">
        <f t="shared" si="35"/>
        <v>1626.06</v>
      </c>
      <c r="BM43" s="91">
        <f t="shared" si="35"/>
        <v>-73387.08</v>
      </c>
      <c r="BN43" s="91">
        <f t="shared" si="35"/>
        <v>-71761.02</v>
      </c>
      <c r="BO43" s="90">
        <f>AK43+AQ43+AZ43+BI43</f>
        <v>0</v>
      </c>
      <c r="BP43" s="90">
        <f t="shared" si="30"/>
        <v>0</v>
      </c>
      <c r="BQ43" s="90">
        <f t="shared" si="30"/>
        <v>0</v>
      </c>
    </row>
    <row r="44" spans="1:69" x14ac:dyDescent="0.35">
      <c r="A44" s="4" t="s">
        <v>278</v>
      </c>
      <c r="C44">
        <v>-10480</v>
      </c>
      <c r="D44">
        <v>-10480</v>
      </c>
      <c r="Q44">
        <v>-10480</v>
      </c>
      <c r="S44">
        <v>-7730</v>
      </c>
      <c r="U44">
        <v>-7730</v>
      </c>
      <c r="AH44">
        <v>-7730</v>
      </c>
      <c r="AI44">
        <v>-18210</v>
      </c>
      <c r="AK44" s="96"/>
      <c r="AL44" s="96"/>
      <c r="AM44" s="96"/>
      <c r="AN44" s="83">
        <v>0</v>
      </c>
      <c r="AO44" s="83">
        <v>-123.5</v>
      </c>
      <c r="AP44" s="83">
        <v>-123.5</v>
      </c>
      <c r="AQ44" s="96"/>
      <c r="AR44" s="96"/>
      <c r="AS44" s="96"/>
      <c r="AT44" s="83"/>
      <c r="AU44" s="83"/>
      <c r="AV44" s="83"/>
      <c r="AW44" s="84">
        <f t="shared" si="25"/>
        <v>0</v>
      </c>
      <c r="AX44" s="84">
        <f t="shared" si="25"/>
        <v>0</v>
      </c>
      <c r="AY44" s="84">
        <f t="shared" si="25"/>
        <v>0</v>
      </c>
      <c r="AZ44" s="96"/>
      <c r="BA44" s="96"/>
      <c r="BB44" s="96"/>
      <c r="BC44" s="83">
        <v>0</v>
      </c>
      <c r="BD44" s="83">
        <v>-40</v>
      </c>
      <c r="BE44" s="83">
        <v>-40</v>
      </c>
      <c r="BF44" s="84">
        <f t="shared" si="31"/>
        <v>0</v>
      </c>
      <c r="BG44" s="84">
        <f t="shared" si="28"/>
        <v>0</v>
      </c>
      <c r="BH44" s="84">
        <f t="shared" si="28"/>
        <v>0</v>
      </c>
      <c r="BI44" s="96"/>
      <c r="BJ44" s="96"/>
      <c r="BK44" s="96"/>
      <c r="BL44" s="85">
        <v>0</v>
      </c>
      <c r="BM44" s="85">
        <v>-109.02</v>
      </c>
      <c r="BN44" s="85">
        <v>-109.02</v>
      </c>
      <c r="BO44" s="84">
        <f t="shared" si="32"/>
        <v>0</v>
      </c>
      <c r="BP44" s="84">
        <f t="shared" si="30"/>
        <v>0</v>
      </c>
      <c r="BQ44" s="84">
        <f t="shared" si="30"/>
        <v>0</v>
      </c>
    </row>
    <row r="45" spans="1:69" x14ac:dyDescent="0.35">
      <c r="A45" s="4" t="s">
        <v>285</v>
      </c>
      <c r="B45">
        <v>2500</v>
      </c>
      <c r="C45">
        <v>-2500</v>
      </c>
      <c r="D45">
        <v>0</v>
      </c>
      <c r="Q45">
        <v>0</v>
      </c>
      <c r="R45">
        <v>3000</v>
      </c>
      <c r="S45">
        <v>-2500</v>
      </c>
      <c r="U45">
        <v>500</v>
      </c>
      <c r="AH45">
        <v>500</v>
      </c>
      <c r="AI45">
        <v>500</v>
      </c>
      <c r="AK45" s="96"/>
      <c r="AL45" s="96"/>
      <c r="AM45" s="96"/>
      <c r="AN45" s="83">
        <v>248.04999999999998</v>
      </c>
      <c r="AO45" s="83">
        <v>0</v>
      </c>
      <c r="AP45" s="83">
        <v>248.04999999999998</v>
      </c>
      <c r="AQ45" s="96"/>
      <c r="AR45" s="96"/>
      <c r="AS45" s="96"/>
      <c r="AT45" s="83">
        <v>378.11</v>
      </c>
      <c r="AU45" s="83">
        <v>-22.7</v>
      </c>
      <c r="AV45" s="83">
        <v>355.41</v>
      </c>
      <c r="AW45" s="84">
        <f t="shared" si="25"/>
        <v>0</v>
      </c>
      <c r="AX45" s="84">
        <f t="shared" si="25"/>
        <v>0</v>
      </c>
      <c r="AY45" s="84">
        <f t="shared" si="25"/>
        <v>0</v>
      </c>
      <c r="AZ45" s="96"/>
      <c r="BA45" s="96"/>
      <c r="BB45" s="96"/>
      <c r="BC45" s="83">
        <v>2000</v>
      </c>
      <c r="BD45" s="83">
        <v>0</v>
      </c>
      <c r="BE45" s="83">
        <v>2000</v>
      </c>
      <c r="BF45" s="84">
        <f t="shared" si="31"/>
        <v>0</v>
      </c>
      <c r="BG45" s="84">
        <f t="shared" si="28"/>
        <v>0</v>
      </c>
      <c r="BH45" s="84">
        <f t="shared" si="28"/>
        <v>0</v>
      </c>
      <c r="BI45" s="96"/>
      <c r="BJ45" s="96"/>
      <c r="BK45" s="96"/>
      <c r="BL45" s="85"/>
      <c r="BM45" s="85"/>
      <c r="BN45" s="85"/>
      <c r="BO45" s="84">
        <f t="shared" si="32"/>
        <v>0</v>
      </c>
      <c r="BP45" s="84">
        <f t="shared" si="30"/>
        <v>0</v>
      </c>
      <c r="BQ45" s="84">
        <f t="shared" si="30"/>
        <v>0</v>
      </c>
    </row>
    <row r="46" spans="1:69" x14ac:dyDescent="0.35">
      <c r="A46" s="4" t="s">
        <v>298</v>
      </c>
      <c r="B46">
        <v>5700</v>
      </c>
      <c r="C46">
        <v>-5700</v>
      </c>
      <c r="D46">
        <v>0</v>
      </c>
      <c r="Q46">
        <v>0</v>
      </c>
      <c r="R46">
        <v>8700</v>
      </c>
      <c r="S46">
        <v>-8700</v>
      </c>
      <c r="U46">
        <v>0</v>
      </c>
      <c r="AH46">
        <v>0</v>
      </c>
      <c r="AI46">
        <v>0</v>
      </c>
      <c r="AK46" s="96"/>
      <c r="AL46" s="96"/>
      <c r="AM46" s="96"/>
      <c r="AN46" s="83">
        <v>0</v>
      </c>
      <c r="AO46" s="83">
        <v>-38.78</v>
      </c>
      <c r="AP46" s="83">
        <v>-38.78</v>
      </c>
      <c r="AQ46" s="96"/>
      <c r="AR46" s="96"/>
      <c r="AS46" s="96"/>
      <c r="AT46" s="83">
        <v>0</v>
      </c>
      <c r="AU46" s="83">
        <v>-20.84</v>
      </c>
      <c r="AV46" s="83">
        <v>-20.84</v>
      </c>
      <c r="AW46" s="84">
        <f t="shared" si="25"/>
        <v>0</v>
      </c>
      <c r="AX46" s="84">
        <f t="shared" si="25"/>
        <v>0</v>
      </c>
      <c r="AY46" s="84">
        <f t="shared" si="25"/>
        <v>0</v>
      </c>
      <c r="AZ46" s="96"/>
      <c r="BA46" s="96"/>
      <c r="BB46" s="96"/>
      <c r="BC46" s="83">
        <v>53.86</v>
      </c>
      <c r="BD46" s="83">
        <v>-42.2</v>
      </c>
      <c r="BE46" s="83">
        <v>11.659999999999997</v>
      </c>
      <c r="BF46" s="84">
        <f t="shared" si="31"/>
        <v>0</v>
      </c>
      <c r="BG46" s="84">
        <f t="shared" si="28"/>
        <v>0</v>
      </c>
      <c r="BH46" s="84">
        <f t="shared" si="28"/>
        <v>0</v>
      </c>
      <c r="BI46" s="96"/>
      <c r="BJ46" s="96"/>
      <c r="BK46" s="96"/>
      <c r="BL46" s="85">
        <v>193.02</v>
      </c>
      <c r="BM46" s="85">
        <v>-145.06</v>
      </c>
      <c r="BN46" s="85">
        <v>47.960000000000008</v>
      </c>
      <c r="BO46" s="84">
        <f t="shared" si="32"/>
        <v>0</v>
      </c>
      <c r="BP46" s="84">
        <f t="shared" si="30"/>
        <v>0</v>
      </c>
      <c r="BQ46" s="84">
        <f t="shared" si="30"/>
        <v>0</v>
      </c>
    </row>
    <row r="47" spans="1:69" x14ac:dyDescent="0.35">
      <c r="A47" s="4" t="s">
        <v>290</v>
      </c>
      <c r="H47">
        <v>59750</v>
      </c>
      <c r="J47">
        <v>59750</v>
      </c>
      <c r="O47">
        <v>-71700</v>
      </c>
      <c r="P47">
        <v>-71700</v>
      </c>
      <c r="Q47">
        <v>-11950</v>
      </c>
      <c r="Y47">
        <v>59750</v>
      </c>
      <c r="AA47">
        <v>59750</v>
      </c>
      <c r="AF47">
        <v>-72058</v>
      </c>
      <c r="AG47">
        <v>-72058</v>
      </c>
      <c r="AH47">
        <v>-12308</v>
      </c>
      <c r="AI47">
        <v>-24258</v>
      </c>
      <c r="AK47" s="96"/>
      <c r="AL47" s="96"/>
      <c r="AM47" s="96"/>
      <c r="AN47" s="83">
        <v>32997.19</v>
      </c>
      <c r="AO47" s="83">
        <v>0</v>
      </c>
      <c r="AP47" s="83">
        <v>32997.19</v>
      </c>
      <c r="AQ47" s="96"/>
      <c r="AR47" s="96"/>
      <c r="AS47" s="96"/>
      <c r="AT47" s="83"/>
      <c r="AU47" s="83"/>
      <c r="AV47" s="83"/>
      <c r="AW47" s="84">
        <f t="shared" si="25"/>
        <v>0</v>
      </c>
      <c r="AX47" s="84">
        <f t="shared" si="25"/>
        <v>0</v>
      </c>
      <c r="AY47" s="84">
        <f t="shared" si="25"/>
        <v>0</v>
      </c>
      <c r="AZ47" s="96"/>
      <c r="BA47" s="96"/>
      <c r="BB47" s="96"/>
      <c r="BC47" s="83">
        <v>3252.81</v>
      </c>
      <c r="BD47" s="83">
        <v>0</v>
      </c>
      <c r="BE47" s="83">
        <v>3252.81</v>
      </c>
      <c r="BF47" s="84">
        <f t="shared" si="31"/>
        <v>0</v>
      </c>
      <c r="BG47" s="84">
        <f t="shared" si="28"/>
        <v>0</v>
      </c>
      <c r="BH47" s="84">
        <f t="shared" si="28"/>
        <v>0</v>
      </c>
      <c r="BI47" s="96"/>
      <c r="BJ47" s="96"/>
      <c r="BK47" s="96"/>
      <c r="BL47" s="85">
        <v>1433.04</v>
      </c>
      <c r="BM47" s="85">
        <v>-73133</v>
      </c>
      <c r="BN47" s="85">
        <v>-71699.960000000006</v>
      </c>
      <c r="BO47" s="84">
        <f t="shared" si="32"/>
        <v>0</v>
      </c>
      <c r="BP47" s="84">
        <f t="shared" si="30"/>
        <v>0</v>
      </c>
      <c r="BQ47" s="84">
        <f t="shared" si="30"/>
        <v>0</v>
      </c>
    </row>
    <row r="48" spans="1:69" x14ac:dyDescent="0.35">
      <c r="A48" s="3" t="s">
        <v>328</v>
      </c>
      <c r="B48">
        <v>77250</v>
      </c>
      <c r="C48">
        <v>-101854</v>
      </c>
      <c r="D48">
        <v>-24604</v>
      </c>
      <c r="I48">
        <v>-463</v>
      </c>
      <c r="J48">
        <v>-463</v>
      </c>
      <c r="L48">
        <v>-2200</v>
      </c>
      <c r="M48">
        <v>-2200</v>
      </c>
      <c r="Q48">
        <v>-27267</v>
      </c>
      <c r="R48">
        <v>14458</v>
      </c>
      <c r="S48">
        <v>-106190</v>
      </c>
      <c r="U48">
        <v>-91732</v>
      </c>
      <c r="V48">
        <v>43400</v>
      </c>
      <c r="W48">
        <v>0</v>
      </c>
      <c r="X48">
        <v>43400</v>
      </c>
      <c r="AH48">
        <v>-48332</v>
      </c>
      <c r="AI48">
        <v>-75599</v>
      </c>
      <c r="AK48" s="98">
        <f>SUM(AK49:AK52)</f>
        <v>0</v>
      </c>
      <c r="AL48" s="98">
        <f t="shared" ref="AL48:AM48" si="36">SUM(AL49:AL52)</f>
        <v>0</v>
      </c>
      <c r="AM48" s="98">
        <f t="shared" si="36"/>
        <v>0</v>
      </c>
      <c r="AN48" s="89">
        <f>SUM(AN49:AN52)</f>
        <v>52154.74</v>
      </c>
      <c r="AO48" s="89">
        <f t="shared" ref="AO48:AP48" si="37">SUM(AO49:AO52)</f>
        <v>-18108.439999999999</v>
      </c>
      <c r="AP48" s="89">
        <f t="shared" si="37"/>
        <v>34046.300000000003</v>
      </c>
      <c r="AQ48" s="98">
        <f>SUM(AQ49:AQ52)</f>
        <v>0</v>
      </c>
      <c r="AR48" s="98">
        <f t="shared" ref="AR48:AS48" si="38">SUM(AR49:AR52)</f>
        <v>0</v>
      </c>
      <c r="AS48" s="98">
        <f t="shared" si="38"/>
        <v>0</v>
      </c>
      <c r="AT48" s="89">
        <f>SUM(AT49:AT52)</f>
        <v>3350</v>
      </c>
      <c r="AU48" s="89">
        <f t="shared" ref="AU48:AV48" si="39">SUM(AU49:AU52)</f>
        <v>-9737.89</v>
      </c>
      <c r="AV48" s="89">
        <f t="shared" si="39"/>
        <v>-6387.8899999999994</v>
      </c>
      <c r="AW48" s="90">
        <f t="shared" si="25"/>
        <v>0</v>
      </c>
      <c r="AX48" s="90">
        <f t="shared" si="25"/>
        <v>0</v>
      </c>
      <c r="AY48" s="90">
        <f t="shared" si="25"/>
        <v>0</v>
      </c>
      <c r="AZ48" s="98">
        <f>SUM(AZ49:AZ52)</f>
        <v>0</v>
      </c>
      <c r="BA48" s="98">
        <f t="shared" ref="BA48:BB48" si="40">SUM(BA49:BA52)</f>
        <v>0</v>
      </c>
      <c r="BB48" s="98">
        <f t="shared" si="40"/>
        <v>0</v>
      </c>
      <c r="BC48" s="89">
        <f t="shared" ref="BC48:BE48" si="41">SUM(BC49:BC52)</f>
        <v>2349.98</v>
      </c>
      <c r="BD48" s="89">
        <f t="shared" si="41"/>
        <v>-4819.3899999999994</v>
      </c>
      <c r="BE48" s="89">
        <f t="shared" si="41"/>
        <v>-2469.41</v>
      </c>
      <c r="BF48" s="90">
        <f>AK48+AQ48+AZ48</f>
        <v>0</v>
      </c>
      <c r="BG48" s="90">
        <f t="shared" si="28"/>
        <v>0</v>
      </c>
      <c r="BH48" s="90">
        <f t="shared" si="28"/>
        <v>0</v>
      </c>
      <c r="BI48" s="98">
        <f>SUM(BI49:BI52)</f>
        <v>0</v>
      </c>
      <c r="BJ48" s="98">
        <f t="shared" ref="BJ48:BK48" si="42">SUM(BJ49:BJ52)</f>
        <v>0</v>
      </c>
      <c r="BK48" s="98">
        <f t="shared" si="42"/>
        <v>0</v>
      </c>
      <c r="BL48" s="91">
        <f t="shared" ref="BL48:BN48" si="43">SUM(BL49:BL52)</f>
        <v>3115</v>
      </c>
      <c r="BM48" s="91">
        <f t="shared" si="43"/>
        <v>-7006.6799999999994</v>
      </c>
      <c r="BN48" s="91">
        <f t="shared" si="43"/>
        <v>-3891.6799999999994</v>
      </c>
      <c r="BO48" s="90">
        <f>AK48+AQ48+AZ48+BI48</f>
        <v>0</v>
      </c>
      <c r="BP48" s="90">
        <f t="shared" si="30"/>
        <v>0</v>
      </c>
      <c r="BQ48" s="90">
        <f t="shared" si="30"/>
        <v>0</v>
      </c>
    </row>
    <row r="49" spans="1:69" x14ac:dyDescent="0.35">
      <c r="A49" s="4" t="s">
        <v>329</v>
      </c>
      <c r="C49">
        <v>-6000</v>
      </c>
      <c r="D49">
        <v>-6000</v>
      </c>
      <c r="Q49">
        <v>-6000</v>
      </c>
      <c r="S49">
        <v>-4000</v>
      </c>
      <c r="U49">
        <v>-4000</v>
      </c>
      <c r="W49">
        <v>0</v>
      </c>
      <c r="X49">
        <v>0</v>
      </c>
      <c r="AH49">
        <v>-4000</v>
      </c>
      <c r="AI49">
        <v>-10000</v>
      </c>
      <c r="AK49" s="96"/>
      <c r="AL49" s="96"/>
      <c r="AM49" s="96"/>
      <c r="AN49" s="83">
        <v>0</v>
      </c>
      <c r="AO49" s="83">
        <v>-36.6</v>
      </c>
      <c r="AP49" s="83">
        <v>-36.6</v>
      </c>
      <c r="AQ49" s="96"/>
      <c r="AR49" s="96"/>
      <c r="AS49" s="96"/>
      <c r="AT49" s="83">
        <v>0</v>
      </c>
      <c r="AU49" s="83">
        <v>-483.62</v>
      </c>
      <c r="AV49" s="83">
        <v>-483.62</v>
      </c>
      <c r="AW49" s="84">
        <f t="shared" si="25"/>
        <v>0</v>
      </c>
      <c r="AX49" s="84">
        <f t="shared" si="25"/>
        <v>0</v>
      </c>
      <c r="AY49" s="84">
        <f t="shared" si="25"/>
        <v>0</v>
      </c>
      <c r="AZ49" s="96"/>
      <c r="BA49" s="96"/>
      <c r="BB49" s="96"/>
      <c r="BC49" s="83">
        <v>0</v>
      </c>
      <c r="BD49" s="83">
        <v>-158.35000000000002</v>
      </c>
      <c r="BE49" s="83">
        <v>-158.35000000000002</v>
      </c>
      <c r="BF49" s="84">
        <f t="shared" si="31"/>
        <v>0</v>
      </c>
      <c r="BG49" s="84">
        <f t="shared" si="28"/>
        <v>0</v>
      </c>
      <c r="BH49" s="84">
        <f t="shared" si="28"/>
        <v>0</v>
      </c>
      <c r="BI49" s="96"/>
      <c r="BJ49" s="96"/>
      <c r="BK49" s="96"/>
      <c r="BL49" s="85">
        <v>0</v>
      </c>
      <c r="BM49" s="85">
        <v>-895.99000000000012</v>
      </c>
      <c r="BN49" s="85">
        <v>-895.99000000000012</v>
      </c>
      <c r="BO49" s="84">
        <f t="shared" si="32"/>
        <v>0</v>
      </c>
      <c r="BP49" s="84">
        <f t="shared" si="30"/>
        <v>0</v>
      </c>
      <c r="BQ49" s="84">
        <f t="shared" si="30"/>
        <v>0</v>
      </c>
    </row>
    <row r="50" spans="1:69" x14ac:dyDescent="0.35">
      <c r="A50" s="4" t="s">
        <v>333</v>
      </c>
      <c r="C50">
        <v>-6720</v>
      </c>
      <c r="D50">
        <v>-6720</v>
      </c>
      <c r="Q50">
        <v>-6720</v>
      </c>
      <c r="S50">
        <v>-7220</v>
      </c>
      <c r="U50">
        <v>-7220</v>
      </c>
      <c r="AH50">
        <v>-7220</v>
      </c>
      <c r="AI50">
        <v>-13940</v>
      </c>
      <c r="AK50" s="96"/>
      <c r="AL50" s="96"/>
      <c r="AM50" s="96"/>
      <c r="AN50" s="83">
        <v>80</v>
      </c>
      <c r="AO50" s="83">
        <v>-1555</v>
      </c>
      <c r="AP50" s="83">
        <v>-1475</v>
      </c>
      <c r="AQ50" s="96"/>
      <c r="AR50" s="96"/>
      <c r="AS50" s="96"/>
      <c r="AT50" s="83">
        <v>0</v>
      </c>
      <c r="AU50" s="83">
        <v>-2280.9</v>
      </c>
      <c r="AV50" s="83">
        <v>-2280.9</v>
      </c>
      <c r="AW50" s="84">
        <f t="shared" si="25"/>
        <v>0</v>
      </c>
      <c r="AX50" s="84">
        <f t="shared" si="25"/>
        <v>0</v>
      </c>
      <c r="AY50" s="84">
        <f t="shared" si="25"/>
        <v>0</v>
      </c>
      <c r="AZ50" s="96"/>
      <c r="BA50" s="96"/>
      <c r="BB50" s="96"/>
      <c r="BC50" s="83">
        <v>300</v>
      </c>
      <c r="BD50" s="83">
        <v>-590.9</v>
      </c>
      <c r="BE50" s="83">
        <v>-290.89999999999998</v>
      </c>
      <c r="BF50" s="84">
        <f t="shared" si="31"/>
        <v>0</v>
      </c>
      <c r="BG50" s="84">
        <f t="shared" si="28"/>
        <v>0</v>
      </c>
      <c r="BH50" s="84">
        <f t="shared" si="28"/>
        <v>0</v>
      </c>
      <c r="BI50" s="96"/>
      <c r="BJ50" s="96"/>
      <c r="BK50" s="96"/>
      <c r="BL50" s="85">
        <v>0</v>
      </c>
      <c r="BM50" s="85">
        <v>-2492.5999999999995</v>
      </c>
      <c r="BN50" s="85">
        <v>-2492.5999999999995</v>
      </c>
      <c r="BO50" s="84">
        <f t="shared" si="32"/>
        <v>0</v>
      </c>
      <c r="BP50" s="84">
        <f t="shared" si="30"/>
        <v>0</v>
      </c>
      <c r="BQ50" s="84">
        <f t="shared" si="30"/>
        <v>0</v>
      </c>
    </row>
    <row r="51" spans="1:69" x14ac:dyDescent="0.35">
      <c r="A51" s="4" t="s">
        <v>348</v>
      </c>
      <c r="B51">
        <v>5250</v>
      </c>
      <c r="C51">
        <v>-14044</v>
      </c>
      <c r="D51">
        <v>-8794</v>
      </c>
      <c r="I51">
        <v>-463</v>
      </c>
      <c r="J51">
        <v>-463</v>
      </c>
      <c r="L51">
        <v>-2200</v>
      </c>
      <c r="M51">
        <v>-2200</v>
      </c>
      <c r="Q51">
        <v>-11457</v>
      </c>
      <c r="R51">
        <v>8358</v>
      </c>
      <c r="S51">
        <v>-21358</v>
      </c>
      <c r="U51">
        <v>-13000</v>
      </c>
      <c r="AH51">
        <v>-13000</v>
      </c>
      <c r="AI51">
        <v>-24457</v>
      </c>
      <c r="AK51" s="96"/>
      <c r="AL51" s="96"/>
      <c r="AM51" s="96"/>
      <c r="AN51" s="83">
        <v>300</v>
      </c>
      <c r="AO51" s="83">
        <v>-502.18</v>
      </c>
      <c r="AP51" s="83">
        <v>-202.18</v>
      </c>
      <c r="AQ51" s="96"/>
      <c r="AR51" s="96"/>
      <c r="AS51" s="96"/>
      <c r="AT51" s="83">
        <v>2550</v>
      </c>
      <c r="AU51" s="83">
        <v>-534.34</v>
      </c>
      <c r="AV51" s="83">
        <v>2015.6599999999999</v>
      </c>
      <c r="AW51" s="84">
        <f t="shared" si="25"/>
        <v>0</v>
      </c>
      <c r="AX51" s="84">
        <f t="shared" si="25"/>
        <v>0</v>
      </c>
      <c r="AY51" s="84">
        <f t="shared" si="25"/>
        <v>0</v>
      </c>
      <c r="AZ51" s="96"/>
      <c r="BA51" s="96"/>
      <c r="BB51" s="96"/>
      <c r="BC51" s="83">
        <v>1340</v>
      </c>
      <c r="BD51" s="83">
        <v>-449.68</v>
      </c>
      <c r="BE51" s="83">
        <v>890.31999999999994</v>
      </c>
      <c r="BF51" s="84">
        <f t="shared" si="31"/>
        <v>0</v>
      </c>
      <c r="BG51" s="84">
        <f t="shared" si="28"/>
        <v>0</v>
      </c>
      <c r="BH51" s="84">
        <f t="shared" si="28"/>
        <v>0</v>
      </c>
      <c r="BI51" s="96"/>
      <c r="BJ51" s="96"/>
      <c r="BK51" s="96"/>
      <c r="BL51" s="85">
        <v>1000</v>
      </c>
      <c r="BM51" s="85">
        <v>-1366.7200000000003</v>
      </c>
      <c r="BN51" s="85">
        <v>-366.72</v>
      </c>
      <c r="BO51" s="84">
        <f t="shared" si="32"/>
        <v>0</v>
      </c>
      <c r="BP51" s="84">
        <f t="shared" si="30"/>
        <v>0</v>
      </c>
      <c r="BQ51" s="84">
        <f t="shared" si="30"/>
        <v>0</v>
      </c>
    </row>
    <row r="52" spans="1:69" x14ac:dyDescent="0.35">
      <c r="A52" s="4" t="s">
        <v>390</v>
      </c>
      <c r="B52">
        <v>72000</v>
      </c>
      <c r="C52">
        <v>-75090</v>
      </c>
      <c r="D52">
        <v>-3090</v>
      </c>
      <c r="Q52">
        <v>-3090</v>
      </c>
      <c r="R52">
        <v>6100</v>
      </c>
      <c r="S52">
        <v>-73612</v>
      </c>
      <c r="U52">
        <v>-67512</v>
      </c>
      <c r="V52">
        <v>43400</v>
      </c>
      <c r="X52">
        <v>43400</v>
      </c>
      <c r="AH52">
        <v>-24112</v>
      </c>
      <c r="AI52">
        <v>-27202</v>
      </c>
      <c r="AK52" s="96"/>
      <c r="AL52" s="96"/>
      <c r="AM52" s="96"/>
      <c r="AN52" s="83">
        <v>51774.74</v>
      </c>
      <c r="AO52" s="83">
        <v>-16014.66</v>
      </c>
      <c r="AP52" s="83">
        <v>35760.080000000002</v>
      </c>
      <c r="AQ52" s="96"/>
      <c r="AR52" s="96"/>
      <c r="AS52" s="96"/>
      <c r="AT52" s="83">
        <v>800</v>
      </c>
      <c r="AU52" s="83">
        <v>-6439.0299999999988</v>
      </c>
      <c r="AV52" s="83">
        <v>-5639.03</v>
      </c>
      <c r="AW52" s="84">
        <f t="shared" si="25"/>
        <v>0</v>
      </c>
      <c r="AX52" s="84">
        <f t="shared" si="25"/>
        <v>0</v>
      </c>
      <c r="AY52" s="84">
        <f t="shared" si="25"/>
        <v>0</v>
      </c>
      <c r="AZ52" s="96"/>
      <c r="BA52" s="96"/>
      <c r="BB52" s="96"/>
      <c r="BC52" s="83">
        <v>709.98</v>
      </c>
      <c r="BD52" s="83">
        <v>-3620.4599999999996</v>
      </c>
      <c r="BE52" s="83">
        <v>-2910.4799999999996</v>
      </c>
      <c r="BF52" s="84">
        <f t="shared" si="31"/>
        <v>0</v>
      </c>
      <c r="BG52" s="84">
        <f t="shared" si="28"/>
        <v>0</v>
      </c>
      <c r="BH52" s="84">
        <f t="shared" si="28"/>
        <v>0</v>
      </c>
      <c r="BI52" s="96"/>
      <c r="BJ52" s="96"/>
      <c r="BK52" s="96"/>
      <c r="BL52" s="85">
        <v>2115</v>
      </c>
      <c r="BM52" s="85">
        <v>-2251.37</v>
      </c>
      <c r="BN52" s="85">
        <v>-136.37</v>
      </c>
      <c r="BO52" s="84">
        <f t="shared" si="32"/>
        <v>0</v>
      </c>
      <c r="BP52" s="84">
        <f t="shared" si="30"/>
        <v>0</v>
      </c>
      <c r="BQ52" s="84">
        <f t="shared" si="30"/>
        <v>0</v>
      </c>
    </row>
    <row r="53" spans="1:69" x14ac:dyDescent="0.35">
      <c r="A53" s="3" t="s">
        <v>431</v>
      </c>
      <c r="C53">
        <v>-7350</v>
      </c>
      <c r="D53">
        <v>-7350</v>
      </c>
      <c r="O53">
        <v>-12000</v>
      </c>
      <c r="P53">
        <v>-12000</v>
      </c>
      <c r="Q53">
        <v>-19350</v>
      </c>
      <c r="S53">
        <v>-2600</v>
      </c>
      <c r="U53">
        <v>-2600</v>
      </c>
      <c r="AF53">
        <v>-12500</v>
      </c>
      <c r="AG53">
        <v>-12500</v>
      </c>
      <c r="AH53">
        <v>-15100</v>
      </c>
      <c r="AI53">
        <v>-34450</v>
      </c>
      <c r="AK53" s="98">
        <f t="shared" ref="AK53:AM53" si="44">AK54+AK55</f>
        <v>0</v>
      </c>
      <c r="AL53" s="98">
        <f t="shared" si="44"/>
        <v>0</v>
      </c>
      <c r="AM53" s="98">
        <f t="shared" si="44"/>
        <v>0</v>
      </c>
      <c r="AN53" s="89">
        <f t="shared" ref="AN53:AS53" si="45">AN54+AN55</f>
        <v>0</v>
      </c>
      <c r="AO53" s="89">
        <f t="shared" si="45"/>
        <v>0</v>
      </c>
      <c r="AP53" s="89">
        <f t="shared" si="45"/>
        <v>0</v>
      </c>
      <c r="AQ53" s="98">
        <f t="shared" si="45"/>
        <v>0</v>
      </c>
      <c r="AR53" s="98">
        <f t="shared" si="45"/>
        <v>0</v>
      </c>
      <c r="AS53" s="98">
        <f t="shared" si="45"/>
        <v>0</v>
      </c>
      <c r="AT53" s="89">
        <f t="shared" ref="AT53:AV53" si="46">AT54+AT55</f>
        <v>0</v>
      </c>
      <c r="AU53" s="89">
        <f t="shared" si="46"/>
        <v>0</v>
      </c>
      <c r="AV53" s="89">
        <f t="shared" si="46"/>
        <v>0</v>
      </c>
      <c r="AW53" s="90">
        <f t="shared" si="25"/>
        <v>0</v>
      </c>
      <c r="AX53" s="90">
        <f t="shared" si="25"/>
        <v>0</v>
      </c>
      <c r="AY53" s="90">
        <f t="shared" si="25"/>
        <v>0</v>
      </c>
      <c r="AZ53" s="98">
        <f t="shared" ref="AZ53:BB53" si="47">AZ54+AZ55</f>
        <v>0</v>
      </c>
      <c r="BA53" s="98">
        <f t="shared" si="47"/>
        <v>0</v>
      </c>
      <c r="BB53" s="98">
        <f t="shared" si="47"/>
        <v>0</v>
      </c>
      <c r="BC53" s="89">
        <f t="shared" ref="BC53:BE53" si="48">BC54+BC55</f>
        <v>0</v>
      </c>
      <c r="BD53" s="89">
        <f t="shared" si="48"/>
        <v>0</v>
      </c>
      <c r="BE53" s="89">
        <f t="shared" si="48"/>
        <v>0</v>
      </c>
      <c r="BF53" s="90">
        <f>AK53+AQ53+AZ53</f>
        <v>0</v>
      </c>
      <c r="BG53" s="90">
        <f>AL53+AR53+BA53</f>
        <v>0</v>
      </c>
      <c r="BH53" s="90">
        <f>AM53+AS53+BB53</f>
        <v>0</v>
      </c>
      <c r="BI53" s="98">
        <f t="shared" ref="BI53:BK53" si="49">BI54+BI55</f>
        <v>0</v>
      </c>
      <c r="BJ53" s="98">
        <f t="shared" si="49"/>
        <v>0</v>
      </c>
      <c r="BK53" s="98">
        <f t="shared" si="49"/>
        <v>0</v>
      </c>
      <c r="BL53" s="91">
        <f>BL54+BL55</f>
        <v>288.29999999999995</v>
      </c>
      <c r="BM53" s="91">
        <f t="shared" ref="BM53:BN53" si="50">BM54+BM55</f>
        <v>-12288.219999999996</v>
      </c>
      <c r="BN53" s="91">
        <f t="shared" si="50"/>
        <v>-11999.919999999998</v>
      </c>
      <c r="BO53" s="90">
        <f>AK53+AQ53+AZ53+BI53</f>
        <v>0</v>
      </c>
      <c r="BP53" s="90">
        <f t="shared" si="30"/>
        <v>0</v>
      </c>
      <c r="BQ53" s="90">
        <f t="shared" si="30"/>
        <v>0</v>
      </c>
    </row>
    <row r="54" spans="1:69" x14ac:dyDescent="0.35">
      <c r="A54" s="4" t="s">
        <v>432</v>
      </c>
      <c r="C54">
        <v>-7350</v>
      </c>
      <c r="D54">
        <v>-7350</v>
      </c>
      <c r="Q54">
        <v>-7350</v>
      </c>
      <c r="S54">
        <v>-2600</v>
      </c>
      <c r="U54">
        <v>-2600</v>
      </c>
      <c r="AH54">
        <v>-2600</v>
      </c>
      <c r="AI54">
        <v>-9950</v>
      </c>
      <c r="AK54" s="96"/>
      <c r="AL54" s="96"/>
      <c r="AM54" s="96"/>
      <c r="AN54" s="83"/>
      <c r="AO54" s="83"/>
      <c r="AP54" s="83"/>
      <c r="AQ54" s="96"/>
      <c r="AR54" s="96"/>
      <c r="AS54" s="96"/>
      <c r="AT54" s="83"/>
      <c r="AU54" s="83"/>
      <c r="AV54" s="83"/>
      <c r="AW54" s="84">
        <f t="shared" si="25"/>
        <v>0</v>
      </c>
      <c r="AX54" s="84">
        <f t="shared" si="25"/>
        <v>0</v>
      </c>
      <c r="AY54" s="84">
        <f t="shared" si="25"/>
        <v>0</v>
      </c>
      <c r="AZ54" s="96"/>
      <c r="BA54" s="96"/>
      <c r="BB54" s="96"/>
      <c r="BC54" s="83"/>
      <c r="BD54" s="83"/>
      <c r="BE54" s="83"/>
      <c r="BF54" s="84">
        <f t="shared" ref="BF54:BH66" si="51">AK54+AQ54+AZ54</f>
        <v>0</v>
      </c>
      <c r="BG54" s="84">
        <f t="shared" si="51"/>
        <v>0</v>
      </c>
      <c r="BH54" s="84">
        <f t="shared" si="51"/>
        <v>0</v>
      </c>
      <c r="BI54" s="96"/>
      <c r="BJ54" s="96"/>
      <c r="BK54" s="96"/>
      <c r="BL54" s="85"/>
      <c r="BM54" s="85"/>
      <c r="BN54" s="85"/>
      <c r="BO54" s="84">
        <f t="shared" si="32"/>
        <v>0</v>
      </c>
      <c r="BP54" s="84">
        <f t="shared" si="30"/>
        <v>0</v>
      </c>
      <c r="BQ54" s="84">
        <f t="shared" si="30"/>
        <v>0</v>
      </c>
    </row>
    <row r="55" spans="1:69" x14ac:dyDescent="0.35">
      <c r="A55" s="4" t="s">
        <v>439</v>
      </c>
      <c r="O55">
        <v>-12000</v>
      </c>
      <c r="P55">
        <v>-12000</v>
      </c>
      <c r="Q55">
        <v>-12000</v>
      </c>
      <c r="AF55">
        <v>-12500</v>
      </c>
      <c r="AG55">
        <v>-12500</v>
      </c>
      <c r="AH55">
        <v>-12500</v>
      </c>
      <c r="AI55">
        <v>-24500</v>
      </c>
      <c r="AK55" s="96"/>
      <c r="AL55" s="96"/>
      <c r="AM55" s="96"/>
      <c r="AN55" s="83"/>
      <c r="AO55" s="83"/>
      <c r="AP55" s="83"/>
      <c r="AQ55" s="96"/>
      <c r="AR55" s="96"/>
      <c r="AS55" s="96"/>
      <c r="AT55" s="83"/>
      <c r="AU55" s="83"/>
      <c r="AV55" s="83"/>
      <c r="AW55" s="84">
        <f t="shared" si="25"/>
        <v>0</v>
      </c>
      <c r="AX55" s="84">
        <f t="shared" si="25"/>
        <v>0</v>
      </c>
      <c r="AY55" s="84">
        <f t="shared" si="25"/>
        <v>0</v>
      </c>
      <c r="AZ55" s="96"/>
      <c r="BA55" s="96"/>
      <c r="BB55" s="96"/>
      <c r="BC55" s="83"/>
      <c r="BD55" s="83"/>
      <c r="BE55" s="83"/>
      <c r="BF55" s="84">
        <f t="shared" si="51"/>
        <v>0</v>
      </c>
      <c r="BG55" s="84">
        <f t="shared" si="51"/>
        <v>0</v>
      </c>
      <c r="BH55" s="84">
        <f t="shared" si="51"/>
        <v>0</v>
      </c>
      <c r="BI55" s="96"/>
      <c r="BJ55" s="96"/>
      <c r="BK55" s="96"/>
      <c r="BL55" s="85">
        <v>288.29999999999995</v>
      </c>
      <c r="BM55" s="85">
        <v>-12288.219999999996</v>
      </c>
      <c r="BN55" s="85">
        <v>-11999.919999999998</v>
      </c>
      <c r="BO55" s="84">
        <f t="shared" si="32"/>
        <v>0</v>
      </c>
      <c r="BP55" s="84">
        <f t="shared" si="30"/>
        <v>0</v>
      </c>
      <c r="BQ55" s="84">
        <f t="shared" si="30"/>
        <v>0</v>
      </c>
    </row>
    <row r="56" spans="1:69" x14ac:dyDescent="0.35">
      <c r="A56" s="3" t="s">
        <v>441</v>
      </c>
      <c r="B56">
        <v>1000</v>
      </c>
      <c r="C56">
        <v>-7850</v>
      </c>
      <c r="D56">
        <v>-6850</v>
      </c>
      <c r="Q56">
        <v>-6850</v>
      </c>
      <c r="R56">
        <v>500</v>
      </c>
      <c r="S56">
        <v>-7050</v>
      </c>
      <c r="U56">
        <v>-6550</v>
      </c>
      <c r="AH56">
        <v>-6550</v>
      </c>
      <c r="AI56">
        <v>-13400</v>
      </c>
      <c r="AK56" s="98">
        <v>0</v>
      </c>
      <c r="AL56" s="98">
        <v>0</v>
      </c>
      <c r="AM56" s="98">
        <v>0</v>
      </c>
      <c r="AN56" s="89">
        <v>0</v>
      </c>
      <c r="AO56" s="89">
        <v>0</v>
      </c>
      <c r="AP56" s="89">
        <v>0</v>
      </c>
      <c r="AQ56" s="98">
        <v>0</v>
      </c>
      <c r="AR56" s="98">
        <v>0</v>
      </c>
      <c r="AS56" s="98">
        <v>0</v>
      </c>
      <c r="AT56" s="89">
        <f>AT57</f>
        <v>0</v>
      </c>
      <c r="AU56" s="89">
        <f>AU57</f>
        <v>-60.74</v>
      </c>
      <c r="AV56" s="89">
        <f>AV57</f>
        <v>-60.74</v>
      </c>
      <c r="AW56" s="90">
        <f t="shared" si="25"/>
        <v>0</v>
      </c>
      <c r="AX56" s="90">
        <f t="shared" si="25"/>
        <v>0</v>
      </c>
      <c r="AY56" s="90">
        <f t="shared" si="25"/>
        <v>0</v>
      </c>
      <c r="AZ56" s="98">
        <v>0</v>
      </c>
      <c r="BA56" s="98">
        <v>0</v>
      </c>
      <c r="BB56" s="98">
        <v>0</v>
      </c>
      <c r="BC56" s="89">
        <f>BC57</f>
        <v>0</v>
      </c>
      <c r="BD56" s="89">
        <f t="shared" ref="BD56:BE56" si="52">BD57</f>
        <v>-102</v>
      </c>
      <c r="BE56" s="89">
        <f t="shared" si="52"/>
        <v>-102</v>
      </c>
      <c r="BF56" s="90">
        <f>AK56+AQ56+AZ56</f>
        <v>0</v>
      </c>
      <c r="BG56" s="90">
        <f t="shared" si="51"/>
        <v>0</v>
      </c>
      <c r="BH56" s="90">
        <f t="shared" si="51"/>
        <v>0</v>
      </c>
      <c r="BI56" s="98">
        <v>0</v>
      </c>
      <c r="BJ56" s="98">
        <v>0</v>
      </c>
      <c r="BK56" s="98">
        <v>0</v>
      </c>
      <c r="BL56" s="91">
        <f>BL57</f>
        <v>0</v>
      </c>
      <c r="BM56" s="91">
        <f t="shared" ref="BM56:BN56" si="53">BM57</f>
        <v>0</v>
      </c>
      <c r="BN56" s="91">
        <f t="shared" si="53"/>
        <v>0</v>
      </c>
      <c r="BO56" s="90">
        <f>AK56+AQ56+AZ56+BI56</f>
        <v>0</v>
      </c>
      <c r="BP56" s="90">
        <f t="shared" si="30"/>
        <v>0</v>
      </c>
      <c r="BQ56" s="90">
        <f t="shared" si="30"/>
        <v>0</v>
      </c>
    </row>
    <row r="57" spans="1:69" x14ac:dyDescent="0.35">
      <c r="A57" s="4" t="s">
        <v>442</v>
      </c>
      <c r="B57">
        <v>1000</v>
      </c>
      <c r="C57">
        <v>-7850</v>
      </c>
      <c r="D57">
        <v>-6850</v>
      </c>
      <c r="Q57">
        <v>-6850</v>
      </c>
      <c r="R57">
        <v>500</v>
      </c>
      <c r="S57">
        <v>-7050</v>
      </c>
      <c r="U57">
        <v>-6550</v>
      </c>
      <c r="AH57">
        <v>-6550</v>
      </c>
      <c r="AI57">
        <v>-13400</v>
      </c>
      <c r="AK57" s="96"/>
      <c r="AL57" s="96"/>
      <c r="AM57" s="96"/>
      <c r="AN57" s="83"/>
      <c r="AO57" s="83"/>
      <c r="AP57" s="83"/>
      <c r="AQ57" s="96"/>
      <c r="AR57" s="96"/>
      <c r="AS57" s="96"/>
      <c r="AT57" s="83">
        <v>0</v>
      </c>
      <c r="AU57" s="83">
        <v>-60.74</v>
      </c>
      <c r="AV57" s="83">
        <v>-60.74</v>
      </c>
      <c r="AW57" s="84">
        <f t="shared" si="25"/>
        <v>0</v>
      </c>
      <c r="AX57" s="84">
        <f t="shared" si="25"/>
        <v>0</v>
      </c>
      <c r="AY57" s="84">
        <f t="shared" si="25"/>
        <v>0</v>
      </c>
      <c r="AZ57" s="96"/>
      <c r="BA57" s="96"/>
      <c r="BB57" s="96"/>
      <c r="BC57" s="83">
        <v>0</v>
      </c>
      <c r="BD57" s="83">
        <v>-102</v>
      </c>
      <c r="BE57" s="83">
        <v>-102</v>
      </c>
      <c r="BF57" s="84">
        <f t="shared" ref="BF57:BF65" si="54">AK57+AQ57+AZ57</f>
        <v>0</v>
      </c>
      <c r="BG57" s="84">
        <f t="shared" si="51"/>
        <v>0</v>
      </c>
      <c r="BH57" s="84">
        <f t="shared" si="51"/>
        <v>0</v>
      </c>
      <c r="BI57" s="96"/>
      <c r="BJ57" s="96"/>
      <c r="BK57" s="96"/>
      <c r="BL57" s="85"/>
      <c r="BM57" s="85"/>
      <c r="BN57" s="85"/>
      <c r="BO57" s="84">
        <f t="shared" si="32"/>
        <v>0</v>
      </c>
      <c r="BP57" s="84">
        <f t="shared" si="32"/>
        <v>0</v>
      </c>
      <c r="BQ57" s="84">
        <f t="shared" si="32"/>
        <v>0</v>
      </c>
    </row>
    <row r="58" spans="1:69" x14ac:dyDescent="0.35">
      <c r="A58" s="3" t="s">
        <v>453</v>
      </c>
      <c r="E58">
        <v>10250</v>
      </c>
      <c r="F58">
        <v>-3500</v>
      </c>
      <c r="G58">
        <v>6750</v>
      </c>
      <c r="I58">
        <v>-10250</v>
      </c>
      <c r="J58">
        <v>-10250</v>
      </c>
      <c r="K58">
        <v>30750</v>
      </c>
      <c r="L58">
        <v>-25650</v>
      </c>
      <c r="M58">
        <v>5100</v>
      </c>
      <c r="Q58">
        <v>1600</v>
      </c>
      <c r="S58">
        <v>0</v>
      </c>
      <c r="U58">
        <v>0</v>
      </c>
      <c r="V58">
        <v>0</v>
      </c>
      <c r="W58">
        <v>0</v>
      </c>
      <c r="X58">
        <v>0</v>
      </c>
      <c r="Z58">
        <v>0</v>
      </c>
      <c r="AA58">
        <v>0</v>
      </c>
      <c r="AB58">
        <v>0</v>
      </c>
      <c r="AC58">
        <v>0</v>
      </c>
      <c r="AD58">
        <v>0</v>
      </c>
      <c r="AF58">
        <v>0</v>
      </c>
      <c r="AG58">
        <v>0</v>
      </c>
      <c r="AH58">
        <v>0</v>
      </c>
      <c r="AI58">
        <v>1600</v>
      </c>
      <c r="AK58" s="98">
        <f t="shared" ref="AK58:AM58" si="55">SUM(AK59:AK62)</f>
        <v>0</v>
      </c>
      <c r="AL58" s="98">
        <f t="shared" si="55"/>
        <v>0</v>
      </c>
      <c r="AM58" s="98">
        <f t="shared" si="55"/>
        <v>0</v>
      </c>
      <c r="AN58" s="89">
        <f t="shared" ref="AN58:AS58" si="56">SUM(AN59:AN62)</f>
        <v>8688.76</v>
      </c>
      <c r="AO58" s="89">
        <f t="shared" si="56"/>
        <v>-4447.5899999999992</v>
      </c>
      <c r="AP58" s="89">
        <f t="shared" si="56"/>
        <v>4241.17</v>
      </c>
      <c r="AQ58" s="98">
        <f t="shared" si="56"/>
        <v>0</v>
      </c>
      <c r="AR58" s="98">
        <f t="shared" si="56"/>
        <v>0</v>
      </c>
      <c r="AS58" s="98">
        <f t="shared" si="56"/>
        <v>0</v>
      </c>
      <c r="AT58" s="89">
        <f t="shared" ref="AT58:AV58" si="57">SUM(AT59:AT62)</f>
        <v>100</v>
      </c>
      <c r="AU58" s="89">
        <f t="shared" si="57"/>
        <v>-1380.89</v>
      </c>
      <c r="AV58" s="89">
        <f t="shared" si="57"/>
        <v>-1280.8900000000001</v>
      </c>
      <c r="AW58" s="90">
        <f t="shared" si="25"/>
        <v>0</v>
      </c>
      <c r="AX58" s="90">
        <f t="shared" si="25"/>
        <v>0</v>
      </c>
      <c r="AY58" s="90">
        <f t="shared" si="25"/>
        <v>0</v>
      </c>
      <c r="AZ58" s="98">
        <f t="shared" ref="AZ58:BB58" si="58">SUM(AZ59:AZ62)</f>
        <v>0</v>
      </c>
      <c r="BA58" s="98">
        <f t="shared" si="58"/>
        <v>0</v>
      </c>
      <c r="BB58" s="98">
        <f t="shared" si="58"/>
        <v>0</v>
      </c>
      <c r="BC58" s="89">
        <f t="shared" ref="BC58:BE58" si="59">SUM(BC59:BC62)</f>
        <v>17830.53</v>
      </c>
      <c r="BD58" s="89">
        <f t="shared" si="59"/>
        <v>-16403.3</v>
      </c>
      <c r="BE58" s="89">
        <f t="shared" si="59"/>
        <v>1427.2300000000018</v>
      </c>
      <c r="BF58" s="90">
        <f>AK58+AQ58+AZ58</f>
        <v>0</v>
      </c>
      <c r="BG58" s="90">
        <f t="shared" si="51"/>
        <v>0</v>
      </c>
      <c r="BH58" s="90">
        <f t="shared" si="51"/>
        <v>0</v>
      </c>
      <c r="BI58" s="98">
        <f t="shared" ref="BI58:BK58" si="60">SUM(BI59:BI62)</f>
        <v>0</v>
      </c>
      <c r="BJ58" s="98">
        <f t="shared" si="60"/>
        <v>0</v>
      </c>
      <c r="BK58" s="98">
        <f t="shared" si="60"/>
        <v>0</v>
      </c>
      <c r="BL58" s="91">
        <f t="shared" ref="BL58:BN58" si="61">SUM(BL59:BL62)</f>
        <v>0.4</v>
      </c>
      <c r="BM58" s="91">
        <f t="shared" si="61"/>
        <v>-548.75</v>
      </c>
      <c r="BN58" s="91">
        <f t="shared" si="61"/>
        <v>-548.34999999999991</v>
      </c>
      <c r="BO58" s="90">
        <f>AK58+AQ58+AZ58+BI58</f>
        <v>0</v>
      </c>
      <c r="BP58" s="90">
        <f t="shared" ref="BP58:BQ66" si="62">AL58+AR58+BA58+BJ58</f>
        <v>0</v>
      </c>
      <c r="BQ58" s="90">
        <f t="shared" si="62"/>
        <v>0</v>
      </c>
    </row>
    <row r="59" spans="1:69" x14ac:dyDescent="0.35">
      <c r="A59" s="4" t="s">
        <v>454</v>
      </c>
      <c r="S59">
        <v>0</v>
      </c>
      <c r="U59">
        <v>0</v>
      </c>
      <c r="V59">
        <v>0</v>
      </c>
      <c r="X59">
        <v>0</v>
      </c>
      <c r="Z59">
        <v>0</v>
      </c>
      <c r="AA59">
        <v>0</v>
      </c>
      <c r="AC59">
        <v>0</v>
      </c>
      <c r="AD59">
        <v>0</v>
      </c>
      <c r="AF59">
        <v>0</v>
      </c>
      <c r="AG59">
        <v>0</v>
      </c>
      <c r="AH59">
        <v>0</v>
      </c>
      <c r="AI59">
        <v>0</v>
      </c>
      <c r="AK59" s="96"/>
      <c r="AL59" s="96"/>
      <c r="AM59" s="96"/>
      <c r="AN59" s="83">
        <v>6338.76</v>
      </c>
      <c r="AO59" s="83"/>
      <c r="AP59" s="83">
        <f>AN59+AO59</f>
        <v>6338.76</v>
      </c>
      <c r="AQ59" s="96"/>
      <c r="AR59" s="96"/>
      <c r="AS59" s="96"/>
      <c r="AT59" s="83"/>
      <c r="AU59" s="83"/>
      <c r="AV59" s="83"/>
      <c r="AW59" s="84">
        <f t="shared" si="25"/>
        <v>0</v>
      </c>
      <c r="AX59" s="84">
        <f t="shared" si="25"/>
        <v>0</v>
      </c>
      <c r="AY59" s="84">
        <f t="shared" si="25"/>
        <v>0</v>
      </c>
      <c r="AZ59" s="96"/>
      <c r="BA59" s="96"/>
      <c r="BB59" s="96"/>
      <c r="BC59" s="83">
        <v>1999.44</v>
      </c>
      <c r="BD59" s="83">
        <v>0</v>
      </c>
      <c r="BE59" s="83">
        <v>1999.44</v>
      </c>
      <c r="BF59" s="84">
        <f t="shared" si="54"/>
        <v>0</v>
      </c>
      <c r="BG59" s="84">
        <f t="shared" si="51"/>
        <v>0</v>
      </c>
      <c r="BH59" s="84">
        <f t="shared" si="51"/>
        <v>0</v>
      </c>
      <c r="BI59" s="96"/>
      <c r="BJ59" s="96"/>
      <c r="BK59" s="96"/>
      <c r="BL59" s="85">
        <v>0</v>
      </c>
      <c r="BM59" s="85">
        <v>-41.8</v>
      </c>
      <c r="BN59" s="85">
        <v>-41.8</v>
      </c>
      <c r="BO59" s="84">
        <f t="shared" ref="BO59:BO65" si="63">AK59+AQ59+AZ59+BI59</f>
        <v>0</v>
      </c>
      <c r="BP59" s="84">
        <f t="shared" si="62"/>
        <v>0</v>
      </c>
      <c r="BQ59" s="84">
        <f t="shared" si="62"/>
        <v>0</v>
      </c>
    </row>
    <row r="60" spans="1:69" x14ac:dyDescent="0.35">
      <c r="A60" s="4" t="s">
        <v>469</v>
      </c>
      <c r="E60">
        <v>2750</v>
      </c>
      <c r="F60">
        <v>-1000</v>
      </c>
      <c r="G60">
        <v>1750</v>
      </c>
      <c r="I60">
        <v>-10250</v>
      </c>
      <c r="J60">
        <v>-10250</v>
      </c>
      <c r="K60">
        <v>8250</v>
      </c>
      <c r="M60">
        <v>8250</v>
      </c>
      <c r="Q60">
        <v>-250</v>
      </c>
      <c r="AI60">
        <v>-250</v>
      </c>
      <c r="AK60" s="96"/>
      <c r="AL60" s="96"/>
      <c r="AM60" s="96"/>
      <c r="AN60" s="83">
        <v>0</v>
      </c>
      <c r="AO60" s="83">
        <v>-2725.31</v>
      </c>
      <c r="AP60" s="83">
        <v>-2725.31</v>
      </c>
      <c r="AQ60" s="96"/>
      <c r="AR60" s="96"/>
      <c r="AS60" s="96"/>
      <c r="AT60" s="83"/>
      <c r="AU60" s="83"/>
      <c r="AV60" s="83"/>
      <c r="AW60" s="84">
        <f t="shared" si="25"/>
        <v>0</v>
      </c>
      <c r="AX60" s="84">
        <f t="shared" si="25"/>
        <v>0</v>
      </c>
      <c r="AY60" s="84">
        <f t="shared" si="25"/>
        <v>0</v>
      </c>
      <c r="AZ60" s="96"/>
      <c r="BA60" s="96"/>
      <c r="BB60" s="96"/>
      <c r="BC60" s="83"/>
      <c r="BD60" s="83"/>
      <c r="BE60" s="83"/>
      <c r="BF60" s="84">
        <f t="shared" si="54"/>
        <v>0</v>
      </c>
      <c r="BG60" s="84">
        <f t="shared" si="51"/>
        <v>0</v>
      </c>
      <c r="BH60" s="84">
        <f t="shared" si="51"/>
        <v>0</v>
      </c>
      <c r="BI60" s="96"/>
      <c r="BJ60" s="96"/>
      <c r="BK60" s="96"/>
      <c r="BL60" s="85"/>
      <c r="BM60" s="85"/>
      <c r="BN60" s="85"/>
      <c r="BO60" s="84">
        <f t="shared" si="63"/>
        <v>0</v>
      </c>
      <c r="BP60" s="84">
        <f t="shared" si="62"/>
        <v>0</v>
      </c>
      <c r="BQ60" s="84">
        <f t="shared" si="62"/>
        <v>0</v>
      </c>
    </row>
    <row r="61" spans="1:69" x14ac:dyDescent="0.35">
      <c r="A61" s="4" t="s">
        <v>472</v>
      </c>
      <c r="E61">
        <v>2750</v>
      </c>
      <c r="F61">
        <v>-1000</v>
      </c>
      <c r="G61">
        <v>1750</v>
      </c>
      <c r="K61">
        <v>8250</v>
      </c>
      <c r="L61">
        <v>-10250</v>
      </c>
      <c r="M61">
        <v>-2000</v>
      </c>
      <c r="Q61">
        <v>-250</v>
      </c>
      <c r="AI61">
        <v>-250</v>
      </c>
      <c r="AK61" s="96"/>
      <c r="AL61" s="96"/>
      <c r="AM61" s="96"/>
      <c r="AN61" s="83">
        <v>0</v>
      </c>
      <c r="AO61" s="83">
        <v>-1629.92</v>
      </c>
      <c r="AP61" s="83">
        <v>-1629.92</v>
      </c>
      <c r="AQ61" s="96"/>
      <c r="AR61" s="96"/>
      <c r="AS61" s="96"/>
      <c r="AT61" s="83"/>
      <c r="AU61" s="83"/>
      <c r="AV61" s="83"/>
      <c r="AW61" s="84">
        <f t="shared" si="25"/>
        <v>0</v>
      </c>
      <c r="AX61" s="84">
        <f t="shared" si="25"/>
        <v>0</v>
      </c>
      <c r="AY61" s="84">
        <f t="shared" si="25"/>
        <v>0</v>
      </c>
      <c r="AZ61" s="96"/>
      <c r="BA61" s="96"/>
      <c r="BB61" s="96"/>
      <c r="BC61" s="83"/>
      <c r="BD61" s="83"/>
      <c r="BE61" s="83"/>
      <c r="BF61" s="84">
        <f t="shared" si="54"/>
        <v>0</v>
      </c>
      <c r="BG61" s="84">
        <f t="shared" si="51"/>
        <v>0</v>
      </c>
      <c r="BH61" s="84">
        <f t="shared" si="51"/>
        <v>0</v>
      </c>
      <c r="BI61" s="96"/>
      <c r="BJ61" s="96"/>
      <c r="BK61" s="96"/>
      <c r="BL61" s="85"/>
      <c r="BM61" s="85"/>
      <c r="BN61" s="85"/>
      <c r="BO61" s="84">
        <f t="shared" si="63"/>
        <v>0</v>
      </c>
      <c r="BP61" s="84">
        <f t="shared" si="62"/>
        <v>0</v>
      </c>
      <c r="BQ61" s="84">
        <f t="shared" si="62"/>
        <v>0</v>
      </c>
    </row>
    <row r="62" spans="1:69" x14ac:dyDescent="0.35">
      <c r="A62" s="4" t="s">
        <v>461</v>
      </c>
      <c r="E62">
        <v>4750</v>
      </c>
      <c r="F62">
        <v>-1500</v>
      </c>
      <c r="G62">
        <v>3250</v>
      </c>
      <c r="K62">
        <v>14250</v>
      </c>
      <c r="L62">
        <v>-15400</v>
      </c>
      <c r="M62">
        <v>-1150</v>
      </c>
      <c r="Q62">
        <v>2100</v>
      </c>
      <c r="V62">
        <v>0</v>
      </c>
      <c r="W62">
        <v>0</v>
      </c>
      <c r="X62">
        <v>0</v>
      </c>
      <c r="AB62">
        <v>0</v>
      </c>
      <c r="AC62">
        <v>0</v>
      </c>
      <c r="AD62">
        <v>0</v>
      </c>
      <c r="AH62">
        <v>0</v>
      </c>
      <c r="AI62">
        <v>2100</v>
      </c>
      <c r="AK62" s="96"/>
      <c r="AL62" s="96"/>
      <c r="AM62" s="96"/>
      <c r="AN62" s="83">
        <v>2350</v>
      </c>
      <c r="AO62" s="83">
        <v>-92.36</v>
      </c>
      <c r="AP62" s="83">
        <f>AN62+AO62</f>
        <v>2257.64</v>
      </c>
      <c r="AQ62" s="96"/>
      <c r="AR62" s="96"/>
      <c r="AS62" s="96"/>
      <c r="AT62" s="83">
        <v>100</v>
      </c>
      <c r="AU62" s="83">
        <v>-1380.89</v>
      </c>
      <c r="AV62" s="83">
        <v>-1280.8900000000001</v>
      </c>
      <c r="AW62" s="84">
        <f t="shared" si="25"/>
        <v>0</v>
      </c>
      <c r="AX62" s="84">
        <f t="shared" si="25"/>
        <v>0</v>
      </c>
      <c r="AY62" s="84">
        <f t="shared" si="25"/>
        <v>0</v>
      </c>
      <c r="AZ62" s="96"/>
      <c r="BA62" s="96"/>
      <c r="BB62" s="96"/>
      <c r="BC62" s="83">
        <v>15831.09</v>
      </c>
      <c r="BD62" s="83">
        <v>-16403.3</v>
      </c>
      <c r="BE62" s="83">
        <v>-572.20999999999833</v>
      </c>
      <c r="BF62" s="84">
        <f t="shared" si="54"/>
        <v>0</v>
      </c>
      <c r="BG62" s="84">
        <f t="shared" si="51"/>
        <v>0</v>
      </c>
      <c r="BH62" s="84">
        <f t="shared" si="51"/>
        <v>0</v>
      </c>
      <c r="BI62" s="96"/>
      <c r="BJ62" s="96"/>
      <c r="BK62" s="96"/>
      <c r="BL62" s="85">
        <v>0.4</v>
      </c>
      <c r="BM62" s="85">
        <v>-506.95000000000005</v>
      </c>
      <c r="BN62" s="85">
        <v>-506.54999999999995</v>
      </c>
      <c r="BO62" s="84">
        <f t="shared" si="63"/>
        <v>0</v>
      </c>
      <c r="BP62" s="84">
        <f t="shared" si="62"/>
        <v>0</v>
      </c>
      <c r="BQ62" s="84">
        <f t="shared" si="62"/>
        <v>0</v>
      </c>
    </row>
    <row r="63" spans="1:69" x14ac:dyDescent="0.35">
      <c r="A63" s="3" t="s">
        <v>309</v>
      </c>
      <c r="B63">
        <v>95790</v>
      </c>
      <c r="C63">
        <v>-164923</v>
      </c>
      <c r="D63">
        <v>-69133</v>
      </c>
      <c r="Q63">
        <v>-69133</v>
      </c>
      <c r="R63">
        <v>94200</v>
      </c>
      <c r="S63">
        <v>-132875</v>
      </c>
      <c r="U63">
        <v>-38675</v>
      </c>
      <c r="AH63">
        <v>-38675</v>
      </c>
      <c r="AI63">
        <v>-107808</v>
      </c>
      <c r="AK63" s="98">
        <f>AK64+AK65</f>
        <v>0</v>
      </c>
      <c r="AL63" s="98">
        <f t="shared" ref="AL63:AM63" si="64">AL64+AL65</f>
        <v>0</v>
      </c>
      <c r="AM63" s="98">
        <f t="shared" si="64"/>
        <v>0</v>
      </c>
      <c r="AN63" s="89">
        <f>AN64+AN65</f>
        <v>31852.73</v>
      </c>
      <c r="AO63" s="89">
        <f t="shared" ref="AO63:AP63" si="65">AO64+AO65</f>
        <v>-30953.98</v>
      </c>
      <c r="AP63" s="89">
        <f t="shared" si="65"/>
        <v>898.75000000000227</v>
      </c>
      <c r="AQ63" s="98">
        <f>AQ64+AQ65</f>
        <v>0</v>
      </c>
      <c r="AR63" s="98">
        <f t="shared" ref="AR63:AS63" si="66">AR64+AR65</f>
        <v>0</v>
      </c>
      <c r="AS63" s="98">
        <f t="shared" si="66"/>
        <v>0</v>
      </c>
      <c r="AT63" s="89">
        <f>AT64+AT65</f>
        <v>38229.569999999992</v>
      </c>
      <c r="AU63" s="89">
        <f t="shared" ref="AU63:AV63" si="67">AU64+AU65</f>
        <v>-29346.25</v>
      </c>
      <c r="AV63" s="89">
        <f t="shared" si="67"/>
        <v>8883.3200000000033</v>
      </c>
      <c r="AW63" s="90">
        <f t="shared" si="25"/>
        <v>0</v>
      </c>
      <c r="AX63" s="90">
        <f t="shared" si="25"/>
        <v>0</v>
      </c>
      <c r="AY63" s="90">
        <f t="shared" si="25"/>
        <v>0</v>
      </c>
      <c r="AZ63" s="98">
        <f>AZ64+AZ65</f>
        <v>0</v>
      </c>
      <c r="BA63" s="98">
        <f t="shared" ref="BA63:BB63" si="68">BA64+BA65</f>
        <v>0</v>
      </c>
      <c r="BB63" s="98">
        <f t="shared" si="68"/>
        <v>0</v>
      </c>
      <c r="BC63" s="89">
        <f>BC64+BC65</f>
        <v>26880.25</v>
      </c>
      <c r="BD63" s="89">
        <f t="shared" ref="BD63:BE63" si="69">BD64+BD65</f>
        <v>-24637.129999999994</v>
      </c>
      <c r="BE63" s="89">
        <f t="shared" si="69"/>
        <v>2243.12</v>
      </c>
      <c r="BF63" s="90">
        <f>AK63+AQ63+AZ63</f>
        <v>0</v>
      </c>
      <c r="BG63" s="90">
        <f t="shared" si="51"/>
        <v>0</v>
      </c>
      <c r="BH63" s="90">
        <f t="shared" si="51"/>
        <v>0</v>
      </c>
      <c r="BI63" s="98">
        <f>BI64+BI65</f>
        <v>0</v>
      </c>
      <c r="BJ63" s="98">
        <f t="shared" ref="BJ63:BK63" si="70">BJ64+BJ65</f>
        <v>0</v>
      </c>
      <c r="BK63" s="98">
        <f t="shared" si="70"/>
        <v>0</v>
      </c>
      <c r="BL63" s="91">
        <f>BL64+BL65</f>
        <v>11916.03</v>
      </c>
      <c r="BM63" s="91">
        <f t="shared" ref="BM63:BN63" si="71">BM64+BM65</f>
        <v>-34124.009999999995</v>
      </c>
      <c r="BN63" s="91">
        <f t="shared" si="71"/>
        <v>-22207.98</v>
      </c>
      <c r="BO63" s="90">
        <f>AK63+AQ63+AZ63+BI63</f>
        <v>0</v>
      </c>
      <c r="BP63" s="90">
        <f t="shared" si="62"/>
        <v>0</v>
      </c>
      <c r="BQ63" s="90">
        <f t="shared" si="62"/>
        <v>0</v>
      </c>
    </row>
    <row r="64" spans="1:69" x14ac:dyDescent="0.35">
      <c r="A64" s="4" t="s">
        <v>310</v>
      </c>
      <c r="B64">
        <v>89070</v>
      </c>
      <c r="C64">
        <v>-102652</v>
      </c>
      <c r="D64">
        <v>-13582</v>
      </c>
      <c r="Q64">
        <v>-13582</v>
      </c>
      <c r="R64">
        <v>62400</v>
      </c>
      <c r="S64">
        <v>-66000</v>
      </c>
      <c r="U64">
        <v>-3600</v>
      </c>
      <c r="AH64">
        <v>-3600</v>
      </c>
      <c r="AI64">
        <v>-17182</v>
      </c>
      <c r="AK64" s="96"/>
      <c r="AL64" s="96"/>
      <c r="AM64" s="96"/>
      <c r="AN64" s="83">
        <v>16496.5</v>
      </c>
      <c r="AO64" s="83">
        <v>-18900.89</v>
      </c>
      <c r="AP64" s="83">
        <f>AN64+AO64</f>
        <v>-2404.3899999999994</v>
      </c>
      <c r="AQ64" s="96"/>
      <c r="AR64" s="96"/>
      <c r="AS64" s="96"/>
      <c r="AT64" s="83">
        <v>30536.929999999989</v>
      </c>
      <c r="AU64" s="83">
        <v>-8803.2900000000027</v>
      </c>
      <c r="AV64" s="83">
        <v>21733.64</v>
      </c>
      <c r="AW64" s="84">
        <f t="shared" si="25"/>
        <v>0</v>
      </c>
      <c r="AX64" s="84">
        <f t="shared" si="25"/>
        <v>0</v>
      </c>
      <c r="AY64" s="84">
        <f t="shared" si="25"/>
        <v>0</v>
      </c>
      <c r="AZ64" s="96"/>
      <c r="BA64" s="96"/>
      <c r="BB64" s="96"/>
      <c r="BC64" s="83">
        <v>9231.5999999999985</v>
      </c>
      <c r="BD64" s="83">
        <v>-7803.21</v>
      </c>
      <c r="BE64" s="83">
        <v>1428.3900000000003</v>
      </c>
      <c r="BF64" s="84">
        <f t="shared" si="54"/>
        <v>0</v>
      </c>
      <c r="BG64" s="84">
        <f t="shared" si="51"/>
        <v>0</v>
      </c>
      <c r="BH64" s="84">
        <f t="shared" si="51"/>
        <v>0</v>
      </c>
      <c r="BI64" s="96"/>
      <c r="BJ64" s="96"/>
      <c r="BK64" s="96"/>
      <c r="BL64" s="85">
        <v>10692.95</v>
      </c>
      <c r="BM64" s="85">
        <v>-20961.099999999999</v>
      </c>
      <c r="BN64" s="85">
        <v>-10268.15</v>
      </c>
      <c r="BO64" s="84">
        <f t="shared" si="63"/>
        <v>0</v>
      </c>
      <c r="BP64" s="84">
        <f t="shared" si="62"/>
        <v>0</v>
      </c>
      <c r="BQ64" s="84">
        <f t="shared" si="62"/>
        <v>0</v>
      </c>
    </row>
    <row r="65" spans="1:69" ht="16" thickBot="1" x14ac:dyDescent="0.4">
      <c r="A65" s="4" t="s">
        <v>336</v>
      </c>
      <c r="B65">
        <v>6720</v>
      </c>
      <c r="C65">
        <v>-62271</v>
      </c>
      <c r="D65">
        <v>-55551</v>
      </c>
      <c r="Q65">
        <v>-55551</v>
      </c>
      <c r="R65">
        <v>31800</v>
      </c>
      <c r="S65">
        <v>-66875</v>
      </c>
      <c r="U65">
        <v>-35075</v>
      </c>
      <c r="AH65">
        <v>-35075</v>
      </c>
      <c r="AI65">
        <v>-90626</v>
      </c>
      <c r="AK65" s="96"/>
      <c r="AL65" s="96"/>
      <c r="AM65" s="96"/>
      <c r="AN65" s="83">
        <v>15356.23</v>
      </c>
      <c r="AO65" s="83">
        <v>-12053.09</v>
      </c>
      <c r="AP65" s="83">
        <v>3303.1400000000017</v>
      </c>
      <c r="AQ65" s="96"/>
      <c r="AR65" s="96"/>
      <c r="AS65" s="96"/>
      <c r="AT65" s="83">
        <v>7692.64</v>
      </c>
      <c r="AU65" s="83">
        <v>-20542.959999999995</v>
      </c>
      <c r="AV65" s="83">
        <v>-12850.319999999996</v>
      </c>
      <c r="AW65" s="84">
        <f t="shared" si="25"/>
        <v>0</v>
      </c>
      <c r="AX65" s="84">
        <f t="shared" si="25"/>
        <v>0</v>
      </c>
      <c r="AY65" s="84">
        <f t="shared" si="25"/>
        <v>0</v>
      </c>
      <c r="AZ65" s="96"/>
      <c r="BA65" s="96"/>
      <c r="BB65" s="96"/>
      <c r="BC65" s="83">
        <v>17648.650000000001</v>
      </c>
      <c r="BD65" s="83">
        <v>-16833.919999999995</v>
      </c>
      <c r="BE65" s="83">
        <v>814.72999999999968</v>
      </c>
      <c r="BF65" s="84">
        <f t="shared" si="54"/>
        <v>0</v>
      </c>
      <c r="BG65" s="84">
        <f t="shared" si="51"/>
        <v>0</v>
      </c>
      <c r="BH65" s="84">
        <f t="shared" si="51"/>
        <v>0</v>
      </c>
      <c r="BI65" s="96"/>
      <c r="BJ65" s="96"/>
      <c r="BK65" s="96"/>
      <c r="BL65" s="85">
        <v>1223.08</v>
      </c>
      <c r="BM65" s="85">
        <v>-13162.909999999998</v>
      </c>
      <c r="BN65" s="85">
        <v>-11939.83</v>
      </c>
      <c r="BO65" s="84">
        <f t="shared" si="63"/>
        <v>0</v>
      </c>
      <c r="BP65" s="84">
        <f t="shared" si="62"/>
        <v>0</v>
      </c>
      <c r="BQ65" s="84">
        <f t="shared" si="62"/>
        <v>0</v>
      </c>
    </row>
    <row r="66" spans="1:69" ht="16" thickBot="1" x14ac:dyDescent="0.4">
      <c r="A66" s="3" t="s">
        <v>500</v>
      </c>
      <c r="B66">
        <v>244210</v>
      </c>
      <c r="C66">
        <v>-513980</v>
      </c>
      <c r="D66">
        <v>-269770</v>
      </c>
      <c r="E66">
        <v>1073850</v>
      </c>
      <c r="F66">
        <v>-188375</v>
      </c>
      <c r="G66">
        <v>885475</v>
      </c>
      <c r="H66">
        <v>69550</v>
      </c>
      <c r="I66">
        <v>-194660</v>
      </c>
      <c r="J66">
        <v>-125110</v>
      </c>
      <c r="K66">
        <v>167750</v>
      </c>
      <c r="L66">
        <v>-347025</v>
      </c>
      <c r="M66">
        <v>-179275</v>
      </c>
      <c r="N66">
        <v>62800</v>
      </c>
      <c r="O66">
        <v>-369839</v>
      </c>
      <c r="P66">
        <v>-307039</v>
      </c>
      <c r="Q66">
        <v>4281</v>
      </c>
      <c r="R66">
        <v>198356</v>
      </c>
      <c r="S66">
        <v>-451516</v>
      </c>
      <c r="U66">
        <v>-253160</v>
      </c>
      <c r="V66">
        <v>1121289</v>
      </c>
      <c r="W66">
        <v>-237762</v>
      </c>
      <c r="X66">
        <v>883527</v>
      </c>
      <c r="Y66">
        <v>69050</v>
      </c>
      <c r="Z66">
        <v>-217808</v>
      </c>
      <c r="AA66">
        <v>-148758</v>
      </c>
      <c r="AB66">
        <v>145630</v>
      </c>
      <c r="AC66">
        <v>-339608</v>
      </c>
      <c r="AD66">
        <v>-193978</v>
      </c>
      <c r="AE66">
        <v>80360</v>
      </c>
      <c r="AF66">
        <v>-384320</v>
      </c>
      <c r="AG66">
        <v>-303960</v>
      </c>
      <c r="AH66">
        <v>-16329</v>
      </c>
      <c r="AI66">
        <v>-12048</v>
      </c>
      <c r="AK66" s="99">
        <f>AK7+AK21+AK27+AK35+AK37+AK41+AK43+AK48+AK53+AK56+AK58+AK63</f>
        <v>0</v>
      </c>
      <c r="AL66" s="99">
        <f t="shared" ref="AL66:AM66" si="72">AL7+AL21+AL27+AL35+AL37+AL41+AL43+AL48+AL53+AL56+AL58+AL63</f>
        <v>0</v>
      </c>
      <c r="AM66" s="99">
        <f t="shared" si="72"/>
        <v>0</v>
      </c>
      <c r="AN66" s="92">
        <f>AN7+AN21+AN27+AN35+AN37+AN41+AN43+AN48+AN53+AN56+AN58+AN63</f>
        <v>1118208.6900000009</v>
      </c>
      <c r="AO66" s="92">
        <f t="shared" ref="AO66:AP66" si="73">AO7+AO21+AO27+AO35+AO37+AO41+AO43+AO48+AO53+AO56+AO58+AO63</f>
        <v>-353946.58</v>
      </c>
      <c r="AP66" s="92">
        <f t="shared" si="73"/>
        <v>764262.11000000092</v>
      </c>
      <c r="AQ66" s="99">
        <f>AQ7+AQ21+AQ27+AQ35+AQ37+AQ41+AQ43+AQ48+AQ53+AQ56+AQ58+AQ63</f>
        <v>0</v>
      </c>
      <c r="AR66" s="99">
        <f t="shared" ref="AR66:AS66" si="74">AR7+AR21+AR27+AR35+AR37+AR41+AR43+AR48+AR53+AR56+AR58+AR63</f>
        <v>0</v>
      </c>
      <c r="AS66" s="99">
        <f t="shared" si="74"/>
        <v>0</v>
      </c>
      <c r="AT66" s="92">
        <f t="shared" ref="AT66:AV66" si="75">AT7+AT21+AT27+AT35+AT37+AT41+AT43+AT48+AT53+AT56+AT58+AT63</f>
        <v>100390.66999999998</v>
      </c>
      <c r="AU66" s="92">
        <f t="shared" si="75"/>
        <v>-303304.79000000004</v>
      </c>
      <c r="AV66" s="92">
        <f t="shared" si="75"/>
        <v>-202914.11999999994</v>
      </c>
      <c r="AW66" s="93">
        <f t="shared" si="25"/>
        <v>0</v>
      </c>
      <c r="AX66" s="93">
        <f t="shared" si="25"/>
        <v>0</v>
      </c>
      <c r="AY66" s="93">
        <f t="shared" si="25"/>
        <v>0</v>
      </c>
      <c r="AZ66" s="99">
        <f>AZ7+AZ21+AZ27+AZ35+AZ37+AZ41+AZ43+AZ48+AZ53+AZ56+AZ58+AZ63</f>
        <v>0</v>
      </c>
      <c r="BA66" s="99">
        <f t="shared" ref="BA66:BB66" si="76">BA7+BA21+BA27+BA35+BA37+BA41+BA43+BA48+BA53+BA56+BA58+BA63</f>
        <v>0</v>
      </c>
      <c r="BB66" s="99">
        <f t="shared" si="76"/>
        <v>0</v>
      </c>
      <c r="BC66" s="92">
        <f>BC7+BC21+BC27+BC35+BC37+BC41+BC43+BC48+BC53+BC56+BC58+BC63</f>
        <v>290483.07000000024</v>
      </c>
      <c r="BD66" s="92">
        <f t="shared" ref="BD66:BE66" si="77">BD7+BD21+BD27+BD35+BD37+BD41+BD43+BD48+BD53+BD56+BD58+BD63</f>
        <v>-349565.17999999993</v>
      </c>
      <c r="BE66" s="92">
        <f t="shared" si="77"/>
        <v>-59082.109999999884</v>
      </c>
      <c r="BF66" s="93">
        <f>AK66+AQ66+AZ66</f>
        <v>0</v>
      </c>
      <c r="BG66" s="93">
        <f t="shared" si="51"/>
        <v>0</v>
      </c>
      <c r="BH66" s="93">
        <f t="shared" si="51"/>
        <v>0</v>
      </c>
      <c r="BI66" s="99">
        <f>BI7+BI21+BI27+BI35+BI37+BI41+BI43+BI48+BI53+BI56+BI58+BI63</f>
        <v>0</v>
      </c>
      <c r="BJ66" s="99">
        <f t="shared" ref="BJ66:BK66" si="78">BJ7+BJ21+BJ27+BJ35+BJ37+BJ41+BJ43+BJ48+BJ53+BJ56+BJ58+BJ63</f>
        <v>0</v>
      </c>
      <c r="BK66" s="99">
        <f t="shared" si="78"/>
        <v>0</v>
      </c>
      <c r="BL66" s="94">
        <f>BL7+BL21+BL27+BL35+BL37+BL41+BL43+BL48+BL53+BL56+BL58+BL63</f>
        <v>150231.43999999997</v>
      </c>
      <c r="BM66" s="94">
        <f t="shared" ref="BM66:BN66" si="79">BM7+BM21+BM27+BM35+BM37+BM41+BM43+BM48+BM53+BM56+BM58+BM63</f>
        <v>-433948.37999999995</v>
      </c>
      <c r="BN66" s="94">
        <f t="shared" si="79"/>
        <v>-283716.93999999994</v>
      </c>
      <c r="BO66" s="93">
        <f>AK66+AQ66+AZ66+BI66</f>
        <v>0</v>
      </c>
      <c r="BP66" s="93">
        <f t="shared" si="62"/>
        <v>0</v>
      </c>
      <c r="BQ66" s="95">
        <f t="shared" si="62"/>
        <v>0</v>
      </c>
    </row>
  </sheetData>
  <mergeCells count="11">
    <mergeCell ref="BC5:BE5"/>
    <mergeCell ref="BF5:BH5"/>
    <mergeCell ref="BI5:BK5"/>
    <mergeCell ref="BL5:BN5"/>
    <mergeCell ref="BO5:BQ5"/>
    <mergeCell ref="AZ5:BB5"/>
    <mergeCell ref="AK5:AM5"/>
    <mergeCell ref="AN5:AP5"/>
    <mergeCell ref="AQ5:AS5"/>
    <mergeCell ref="AT5:AV5"/>
    <mergeCell ref="AW5:AY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8534E-51AD-0C45-8C65-80E702EDAFE2}">
  <dimension ref="A3:AI66"/>
  <sheetViews>
    <sheetView workbookViewId="0">
      <selection activeCell="K18" sqref="K18"/>
    </sheetView>
  </sheetViews>
  <sheetFormatPr defaultColWidth="11.08203125" defaultRowHeight="15.5" x14ac:dyDescent="0.35"/>
  <cols>
    <col min="1" max="1" width="22.5" bestFit="1" customWidth="1"/>
    <col min="2" max="2" width="13.83203125" bestFit="1" customWidth="1"/>
    <col min="3" max="3" width="8.08203125" bestFit="1" customWidth="1"/>
    <col min="4" max="5" width="9.58203125" bestFit="1" customWidth="1"/>
    <col min="6" max="6" width="8.08203125" bestFit="1" customWidth="1"/>
    <col min="7" max="7" width="8.83203125" bestFit="1" customWidth="1"/>
    <col min="8" max="8" width="9.58203125" bestFit="1" customWidth="1"/>
    <col min="9" max="9" width="8.08203125" bestFit="1" customWidth="1"/>
    <col min="10" max="10" width="8.83203125" bestFit="1" customWidth="1"/>
    <col min="11" max="11" width="9.58203125" bestFit="1" customWidth="1"/>
    <col min="12" max="12" width="8.08203125" bestFit="1" customWidth="1"/>
    <col min="13" max="13" width="8.83203125" bestFit="1" customWidth="1"/>
    <col min="14" max="14" width="9.58203125" bestFit="1" customWidth="1"/>
    <col min="15" max="15" width="8.08203125" bestFit="1" customWidth="1"/>
    <col min="16" max="16" width="8.83203125" bestFit="1" customWidth="1"/>
    <col min="17" max="17" width="10.5" bestFit="1" customWidth="1"/>
    <col min="18" max="18" width="9.58203125" bestFit="1" customWidth="1"/>
    <col min="19" max="19" width="8.08203125" bestFit="1" customWidth="1"/>
    <col min="20" max="20" width="5.5" bestFit="1" customWidth="1"/>
    <col min="21" max="22" width="9.58203125" bestFit="1" customWidth="1"/>
    <col min="23" max="23" width="8.08203125" bestFit="1" customWidth="1"/>
    <col min="24" max="24" width="8.83203125" bestFit="1" customWidth="1"/>
    <col min="25" max="25" width="9.58203125" bestFit="1" customWidth="1"/>
    <col min="26" max="26" width="8.08203125" bestFit="1" customWidth="1"/>
    <col min="27" max="27" width="8.83203125" bestFit="1" customWidth="1"/>
    <col min="28" max="28" width="9.58203125" bestFit="1" customWidth="1"/>
    <col min="29" max="29" width="8.08203125" bestFit="1" customWidth="1"/>
    <col min="30" max="30" width="8.83203125" bestFit="1" customWidth="1"/>
    <col min="31" max="31" width="9.58203125" bestFit="1" customWidth="1"/>
    <col min="32" max="32" width="8.08203125" bestFit="1" customWidth="1"/>
    <col min="33" max="33" width="8.83203125" bestFit="1" customWidth="1"/>
    <col min="34" max="34" width="10.5" bestFit="1" customWidth="1"/>
    <col min="35" max="35" width="9.08203125" bestFit="1" customWidth="1"/>
  </cols>
  <sheetData>
    <row r="3" spans="1:35" x14ac:dyDescent="0.35">
      <c r="A3" s="2" t="s">
        <v>496</v>
      </c>
      <c r="B3" s="2" t="s">
        <v>497</v>
      </c>
    </row>
    <row r="4" spans="1:35" x14ac:dyDescent="0.35">
      <c r="B4">
        <v>2025</v>
      </c>
      <c r="Q4" t="s">
        <v>498</v>
      </c>
      <c r="R4">
        <v>2026</v>
      </c>
      <c r="AH4" t="s">
        <v>499</v>
      </c>
      <c r="AI4" t="s">
        <v>500</v>
      </c>
    </row>
    <row r="5" spans="1:35" x14ac:dyDescent="0.35">
      <c r="B5" t="s">
        <v>0</v>
      </c>
      <c r="D5" t="s">
        <v>534</v>
      </c>
      <c r="E5" t="s">
        <v>14</v>
      </c>
      <c r="G5" t="s">
        <v>535</v>
      </c>
      <c r="H5" t="s">
        <v>23</v>
      </c>
      <c r="J5" t="s">
        <v>536</v>
      </c>
      <c r="K5" t="s">
        <v>24</v>
      </c>
      <c r="M5" t="s">
        <v>537</v>
      </c>
      <c r="N5" t="s">
        <v>25</v>
      </c>
      <c r="P5" t="s">
        <v>538</v>
      </c>
      <c r="R5" t="s">
        <v>0</v>
      </c>
      <c r="U5" t="s">
        <v>534</v>
      </c>
      <c r="V5" t="s">
        <v>14</v>
      </c>
      <c r="X5" t="s">
        <v>535</v>
      </c>
      <c r="Y5" t="s">
        <v>23</v>
      </c>
      <c r="AA5" t="s">
        <v>536</v>
      </c>
      <c r="AB5" t="s">
        <v>24</v>
      </c>
      <c r="AD5" t="s">
        <v>537</v>
      </c>
      <c r="AE5" t="s">
        <v>25</v>
      </c>
      <c r="AG5" t="s">
        <v>538</v>
      </c>
    </row>
    <row r="6" spans="1:35" x14ac:dyDescent="0.35">
      <c r="A6" s="2" t="s">
        <v>501</v>
      </c>
      <c r="B6" t="s">
        <v>42</v>
      </c>
      <c r="C6" t="s">
        <v>16</v>
      </c>
      <c r="E6" t="s">
        <v>42</v>
      </c>
      <c r="F6" t="s">
        <v>16</v>
      </c>
      <c r="H6" t="s">
        <v>42</v>
      </c>
      <c r="I6" t="s">
        <v>16</v>
      </c>
      <c r="K6" t="s">
        <v>42</v>
      </c>
      <c r="L6" t="s">
        <v>16</v>
      </c>
      <c r="N6" t="s">
        <v>42</v>
      </c>
      <c r="O6" t="s">
        <v>16</v>
      </c>
      <c r="R6" t="s">
        <v>42</v>
      </c>
      <c r="S6" t="s">
        <v>16</v>
      </c>
      <c r="T6" t="s">
        <v>550</v>
      </c>
      <c r="V6" t="s">
        <v>42</v>
      </c>
      <c r="W6" t="s">
        <v>16</v>
      </c>
      <c r="Y6" t="s">
        <v>42</v>
      </c>
      <c r="Z6" t="s">
        <v>16</v>
      </c>
      <c r="AB6" t="s">
        <v>42</v>
      </c>
      <c r="AC6" t="s">
        <v>16</v>
      </c>
      <c r="AE6" t="s">
        <v>42</v>
      </c>
      <c r="AF6" t="s">
        <v>16</v>
      </c>
    </row>
    <row r="7" spans="1:35" x14ac:dyDescent="0.35">
      <c r="A7" s="3" t="s">
        <v>17</v>
      </c>
      <c r="B7">
        <v>34350</v>
      </c>
      <c r="C7">
        <v>-87225</v>
      </c>
      <c r="D7">
        <v>-52875</v>
      </c>
      <c r="E7">
        <v>1061800</v>
      </c>
      <c r="F7">
        <v>-184875</v>
      </c>
      <c r="G7">
        <v>876925</v>
      </c>
      <c r="H7">
        <v>5000</v>
      </c>
      <c r="I7">
        <v>-175475</v>
      </c>
      <c r="J7">
        <v>-170475</v>
      </c>
      <c r="K7">
        <v>5000</v>
      </c>
      <c r="L7">
        <v>-188175</v>
      </c>
      <c r="M7">
        <v>-183175</v>
      </c>
      <c r="N7">
        <v>55000</v>
      </c>
      <c r="O7">
        <v>-272475</v>
      </c>
      <c r="P7">
        <v>-217475</v>
      </c>
      <c r="Q7">
        <v>252925</v>
      </c>
      <c r="R7">
        <v>48030</v>
      </c>
      <c r="S7">
        <v>-97693</v>
      </c>
      <c r="U7">
        <v>-49663</v>
      </c>
      <c r="V7">
        <v>1061889</v>
      </c>
      <c r="W7">
        <v>-195828</v>
      </c>
      <c r="X7">
        <v>866061</v>
      </c>
      <c r="Y7">
        <v>7900</v>
      </c>
      <c r="Z7">
        <v>-215458</v>
      </c>
      <c r="AA7">
        <v>-207558</v>
      </c>
      <c r="AB7">
        <v>7060</v>
      </c>
      <c r="AC7">
        <v>-198058</v>
      </c>
      <c r="AD7">
        <v>-190998</v>
      </c>
      <c r="AE7">
        <v>66060</v>
      </c>
      <c r="AF7">
        <v>-275558</v>
      </c>
      <c r="AG7">
        <v>-209498</v>
      </c>
      <c r="AH7">
        <v>208344</v>
      </c>
      <c r="AI7">
        <v>461269</v>
      </c>
    </row>
    <row r="8" spans="1:35" x14ac:dyDescent="0.35">
      <c r="A8" s="4" t="s">
        <v>18</v>
      </c>
      <c r="C8">
        <v>0</v>
      </c>
      <c r="D8">
        <v>0</v>
      </c>
      <c r="F8">
        <v>-7500</v>
      </c>
      <c r="G8">
        <v>-7500</v>
      </c>
      <c r="I8">
        <v>-7500</v>
      </c>
      <c r="J8">
        <v>-7500</v>
      </c>
      <c r="L8">
        <v>-7500</v>
      </c>
      <c r="M8">
        <v>-7500</v>
      </c>
      <c r="O8">
        <v>-7300</v>
      </c>
      <c r="P8">
        <v>-7300</v>
      </c>
      <c r="Q8">
        <v>-29800</v>
      </c>
      <c r="W8">
        <v>-13000</v>
      </c>
      <c r="X8">
        <v>-13000</v>
      </c>
      <c r="Z8">
        <v>-14000</v>
      </c>
      <c r="AA8">
        <v>-14000</v>
      </c>
      <c r="AC8">
        <v>-14500</v>
      </c>
      <c r="AD8">
        <v>-14500</v>
      </c>
      <c r="AF8">
        <v>-14500</v>
      </c>
      <c r="AG8">
        <v>-14500</v>
      </c>
      <c r="AH8">
        <v>-56000</v>
      </c>
      <c r="AI8">
        <v>-85800</v>
      </c>
    </row>
    <row r="9" spans="1:35" x14ac:dyDescent="0.35">
      <c r="A9" s="4" t="s">
        <v>28</v>
      </c>
      <c r="C9">
        <v>-6000</v>
      </c>
      <c r="D9">
        <v>-6000</v>
      </c>
      <c r="F9">
        <v>-800</v>
      </c>
      <c r="G9">
        <v>-800</v>
      </c>
      <c r="I9">
        <v>-3300</v>
      </c>
      <c r="J9">
        <v>-3300</v>
      </c>
      <c r="L9">
        <v>-1000</v>
      </c>
      <c r="M9">
        <v>-1000</v>
      </c>
      <c r="O9">
        <v>-1000</v>
      </c>
      <c r="P9">
        <v>-1000</v>
      </c>
      <c r="Q9">
        <v>-12100</v>
      </c>
      <c r="S9">
        <v>-2500</v>
      </c>
      <c r="U9">
        <v>-2500</v>
      </c>
      <c r="W9">
        <v>-800</v>
      </c>
      <c r="X9">
        <v>-800</v>
      </c>
      <c r="Z9">
        <v>-3300</v>
      </c>
      <c r="AA9">
        <v>-3300</v>
      </c>
      <c r="AC9">
        <v>-1000</v>
      </c>
      <c r="AD9">
        <v>-1000</v>
      </c>
      <c r="AF9">
        <v>-1000</v>
      </c>
      <c r="AG9">
        <v>-1000</v>
      </c>
      <c r="AH9">
        <v>-8600</v>
      </c>
      <c r="AI9">
        <v>-20700</v>
      </c>
    </row>
    <row r="10" spans="1:35" x14ac:dyDescent="0.35">
      <c r="A10" s="4" t="s">
        <v>43</v>
      </c>
      <c r="E10">
        <v>580000</v>
      </c>
      <c r="G10">
        <v>580000</v>
      </c>
      <c r="Q10">
        <v>580000</v>
      </c>
      <c r="V10">
        <v>600734</v>
      </c>
      <c r="X10">
        <v>600734</v>
      </c>
      <c r="AH10">
        <v>600734</v>
      </c>
      <c r="AI10">
        <v>1180734</v>
      </c>
    </row>
    <row r="11" spans="1:35" x14ac:dyDescent="0.35">
      <c r="A11" s="4" t="s">
        <v>47</v>
      </c>
      <c r="C11">
        <v>-1700</v>
      </c>
      <c r="D11">
        <v>-1700</v>
      </c>
      <c r="F11">
        <v>-5900</v>
      </c>
      <c r="G11">
        <v>-5900</v>
      </c>
      <c r="I11">
        <v>-5900</v>
      </c>
      <c r="J11">
        <v>-5900</v>
      </c>
      <c r="L11">
        <v>-5900</v>
      </c>
      <c r="M11">
        <v>-5900</v>
      </c>
      <c r="O11">
        <v>-5900</v>
      </c>
      <c r="P11">
        <v>-5900</v>
      </c>
      <c r="Q11">
        <v>-25300</v>
      </c>
      <c r="S11">
        <v>-1200</v>
      </c>
      <c r="U11">
        <v>-1200</v>
      </c>
      <c r="W11">
        <v>-5900</v>
      </c>
      <c r="X11">
        <v>-5900</v>
      </c>
      <c r="Z11">
        <v>-5900</v>
      </c>
      <c r="AA11">
        <v>-5900</v>
      </c>
      <c r="AC11">
        <v>-5900</v>
      </c>
      <c r="AD11">
        <v>-5900</v>
      </c>
      <c r="AF11">
        <v>-5900</v>
      </c>
      <c r="AG11">
        <v>-5900</v>
      </c>
      <c r="AH11">
        <v>-24800</v>
      </c>
      <c r="AI11">
        <v>-50100</v>
      </c>
    </row>
    <row r="12" spans="1:35" x14ac:dyDescent="0.35">
      <c r="A12" s="4" t="s">
        <v>53</v>
      </c>
      <c r="C12">
        <v>-1000</v>
      </c>
      <c r="D12">
        <v>-1000</v>
      </c>
      <c r="F12">
        <v>-3800</v>
      </c>
      <c r="G12">
        <v>-3800</v>
      </c>
      <c r="I12">
        <v>-5400</v>
      </c>
      <c r="J12">
        <v>-5400</v>
      </c>
      <c r="L12">
        <v>-2400</v>
      </c>
      <c r="M12">
        <v>-2400</v>
      </c>
      <c r="O12">
        <v>-2400</v>
      </c>
      <c r="P12">
        <v>-2400</v>
      </c>
      <c r="Q12">
        <v>-15000</v>
      </c>
      <c r="R12">
        <v>1500</v>
      </c>
      <c r="S12">
        <v>-2000</v>
      </c>
      <c r="U12">
        <v>-500</v>
      </c>
      <c r="V12">
        <v>2600</v>
      </c>
      <c r="W12">
        <v>-3990</v>
      </c>
      <c r="X12">
        <v>-1390</v>
      </c>
      <c r="Y12">
        <v>2600</v>
      </c>
      <c r="Z12">
        <v>-6120</v>
      </c>
      <c r="AA12">
        <v>-3520</v>
      </c>
      <c r="AB12">
        <v>1760</v>
      </c>
      <c r="AC12">
        <v>-2520</v>
      </c>
      <c r="AD12">
        <v>-760</v>
      </c>
      <c r="AE12">
        <v>1760</v>
      </c>
      <c r="AF12">
        <v>-2520</v>
      </c>
      <c r="AG12">
        <v>-760</v>
      </c>
      <c r="AH12">
        <v>-6930</v>
      </c>
      <c r="AI12">
        <v>-21930</v>
      </c>
    </row>
    <row r="13" spans="1:35" x14ac:dyDescent="0.35">
      <c r="A13" s="4" t="s">
        <v>81</v>
      </c>
      <c r="C13">
        <v>0</v>
      </c>
      <c r="D13">
        <v>0</v>
      </c>
      <c r="E13">
        <v>50000</v>
      </c>
      <c r="F13">
        <v>-134025</v>
      </c>
      <c r="G13">
        <v>-84025</v>
      </c>
      <c r="H13">
        <v>5000</v>
      </c>
      <c r="I13">
        <v>-110525</v>
      </c>
      <c r="J13">
        <v>-105525</v>
      </c>
      <c r="K13">
        <v>5000</v>
      </c>
      <c r="L13">
        <v>-138525</v>
      </c>
      <c r="M13">
        <v>-133525</v>
      </c>
      <c r="N13">
        <v>55000</v>
      </c>
      <c r="O13">
        <v>-208025</v>
      </c>
      <c r="P13">
        <v>-153025</v>
      </c>
      <c r="Q13">
        <v>-476100</v>
      </c>
      <c r="R13">
        <v>12500</v>
      </c>
      <c r="S13">
        <v>-3000</v>
      </c>
      <c r="U13">
        <v>9500</v>
      </c>
      <c r="V13">
        <v>5300</v>
      </c>
      <c r="W13">
        <v>-135788</v>
      </c>
      <c r="X13">
        <v>-130488</v>
      </c>
      <c r="Y13">
        <v>5300</v>
      </c>
      <c r="Z13">
        <v>-137288</v>
      </c>
      <c r="AA13">
        <v>-131988</v>
      </c>
      <c r="AB13">
        <v>5300</v>
      </c>
      <c r="AC13">
        <v>-137788</v>
      </c>
      <c r="AD13">
        <v>-132488</v>
      </c>
      <c r="AE13">
        <v>64300</v>
      </c>
      <c r="AF13">
        <v>-202788</v>
      </c>
      <c r="AG13">
        <v>-138488</v>
      </c>
      <c r="AH13">
        <v>-523952</v>
      </c>
      <c r="AI13">
        <v>-1000052</v>
      </c>
    </row>
    <row r="14" spans="1:35" x14ac:dyDescent="0.35">
      <c r="A14" s="4" t="s">
        <v>97</v>
      </c>
      <c r="I14">
        <v>-10000</v>
      </c>
      <c r="J14">
        <v>-10000</v>
      </c>
      <c r="O14">
        <v>-15000</v>
      </c>
      <c r="P14">
        <v>-15000</v>
      </c>
      <c r="Q14">
        <v>-25000</v>
      </c>
      <c r="Z14">
        <v>-12500</v>
      </c>
      <c r="AA14">
        <v>-12500</v>
      </c>
      <c r="AF14">
        <v>-12500</v>
      </c>
      <c r="AG14">
        <v>-12500</v>
      </c>
      <c r="AH14">
        <v>-25000</v>
      </c>
      <c r="AI14">
        <v>-50000</v>
      </c>
    </row>
    <row r="15" spans="1:35" x14ac:dyDescent="0.35">
      <c r="A15" s="4" t="s">
        <v>100</v>
      </c>
      <c r="C15">
        <v>-49000</v>
      </c>
      <c r="D15">
        <v>-49000</v>
      </c>
      <c r="Q15">
        <v>-49000</v>
      </c>
      <c r="S15">
        <v>-44000</v>
      </c>
      <c r="U15">
        <v>-44000</v>
      </c>
      <c r="AH15">
        <v>-44000</v>
      </c>
      <c r="AI15">
        <v>-93000</v>
      </c>
    </row>
    <row r="16" spans="1:35" x14ac:dyDescent="0.35">
      <c r="A16" s="4" t="s">
        <v>105</v>
      </c>
      <c r="B16">
        <v>2000</v>
      </c>
      <c r="C16">
        <v>-1800</v>
      </c>
      <c r="D16">
        <v>200</v>
      </c>
      <c r="F16">
        <v>-3050</v>
      </c>
      <c r="G16">
        <v>-3050</v>
      </c>
      <c r="I16">
        <v>-3050</v>
      </c>
      <c r="J16">
        <v>-3050</v>
      </c>
      <c r="L16">
        <v>-3050</v>
      </c>
      <c r="M16">
        <v>-3050</v>
      </c>
      <c r="O16">
        <v>-3050</v>
      </c>
      <c r="P16">
        <v>-3050</v>
      </c>
      <c r="Q16">
        <v>-12000</v>
      </c>
      <c r="R16">
        <v>2000</v>
      </c>
      <c r="S16">
        <v>-1000</v>
      </c>
      <c r="U16">
        <v>1000</v>
      </c>
      <c r="W16">
        <v>-3050</v>
      </c>
      <c r="X16">
        <v>-3050</v>
      </c>
      <c r="Z16">
        <v>-3050</v>
      </c>
      <c r="AA16">
        <v>-3050</v>
      </c>
      <c r="AC16">
        <v>-3050</v>
      </c>
      <c r="AD16">
        <v>-3050</v>
      </c>
      <c r="AF16">
        <v>-3050</v>
      </c>
      <c r="AG16">
        <v>-3050</v>
      </c>
      <c r="AH16">
        <v>-11200</v>
      </c>
      <c r="AI16">
        <v>-23200</v>
      </c>
    </row>
    <row r="17" spans="1:35" x14ac:dyDescent="0.35">
      <c r="A17" s="4" t="s">
        <v>110</v>
      </c>
      <c r="F17">
        <v>-25000</v>
      </c>
      <c r="G17">
        <v>-25000</v>
      </c>
      <c r="I17">
        <v>-25000</v>
      </c>
      <c r="J17">
        <v>-25000</v>
      </c>
      <c r="L17">
        <v>-25000</v>
      </c>
      <c r="M17">
        <v>-25000</v>
      </c>
      <c r="O17">
        <v>-25000</v>
      </c>
      <c r="P17">
        <v>-25000</v>
      </c>
      <c r="Q17">
        <v>-100000</v>
      </c>
      <c r="W17">
        <v>-27600</v>
      </c>
      <c r="X17">
        <v>-27600</v>
      </c>
      <c r="Z17">
        <v>-27600</v>
      </c>
      <c r="AA17">
        <v>-27600</v>
      </c>
      <c r="AC17">
        <v>-27600</v>
      </c>
      <c r="AD17">
        <v>-27600</v>
      </c>
      <c r="AF17">
        <v>-27600</v>
      </c>
      <c r="AG17">
        <v>-27600</v>
      </c>
      <c r="AH17">
        <v>-110400</v>
      </c>
      <c r="AI17">
        <v>-210400</v>
      </c>
    </row>
    <row r="18" spans="1:35" x14ac:dyDescent="0.35">
      <c r="A18" s="4" t="s">
        <v>115</v>
      </c>
      <c r="C18">
        <v>-6500</v>
      </c>
      <c r="D18">
        <v>-6500</v>
      </c>
      <c r="F18">
        <v>-4800</v>
      </c>
      <c r="G18">
        <v>-4800</v>
      </c>
      <c r="I18">
        <v>-4800</v>
      </c>
      <c r="J18">
        <v>-4800</v>
      </c>
      <c r="L18">
        <v>-4800</v>
      </c>
      <c r="M18">
        <v>-4800</v>
      </c>
      <c r="O18">
        <v>-4800</v>
      </c>
      <c r="P18">
        <v>-4800</v>
      </c>
      <c r="Q18">
        <v>-25700</v>
      </c>
      <c r="S18">
        <v>-14150</v>
      </c>
      <c r="U18">
        <v>-14150</v>
      </c>
      <c r="W18">
        <v>-5700</v>
      </c>
      <c r="X18">
        <v>-5700</v>
      </c>
      <c r="Z18">
        <v>-5700</v>
      </c>
      <c r="AA18">
        <v>-5700</v>
      </c>
      <c r="AC18">
        <v>-5700</v>
      </c>
      <c r="AD18">
        <v>-5700</v>
      </c>
      <c r="AF18">
        <v>-5700</v>
      </c>
      <c r="AG18">
        <v>-5700</v>
      </c>
      <c r="AH18">
        <v>-36950</v>
      </c>
      <c r="AI18">
        <v>-62650</v>
      </c>
    </row>
    <row r="19" spans="1:35" x14ac:dyDescent="0.35">
      <c r="A19" s="4" t="s">
        <v>121</v>
      </c>
      <c r="B19">
        <v>30000</v>
      </c>
      <c r="C19">
        <v>-14500</v>
      </c>
      <c r="D19">
        <v>15500</v>
      </c>
      <c r="E19">
        <v>431800</v>
      </c>
      <c r="G19">
        <v>431800</v>
      </c>
      <c r="Q19">
        <v>447300</v>
      </c>
      <c r="R19">
        <v>30000</v>
      </c>
      <c r="S19">
        <v>-17178</v>
      </c>
      <c r="U19">
        <v>12822</v>
      </c>
      <c r="V19">
        <v>453255</v>
      </c>
      <c r="X19">
        <v>453255</v>
      </c>
      <c r="AH19">
        <v>466077</v>
      </c>
      <c r="AI19">
        <v>913377</v>
      </c>
    </row>
    <row r="20" spans="1:35" x14ac:dyDescent="0.35">
      <c r="A20" s="4" t="s">
        <v>62</v>
      </c>
      <c r="B20">
        <v>2350</v>
      </c>
      <c r="C20">
        <v>-6725</v>
      </c>
      <c r="D20">
        <v>-4375</v>
      </c>
      <c r="Q20">
        <v>-4375</v>
      </c>
      <c r="R20">
        <v>2030</v>
      </c>
      <c r="S20">
        <v>-12665</v>
      </c>
      <c r="U20">
        <v>-10635</v>
      </c>
      <c r="AH20">
        <v>-10635</v>
      </c>
      <c r="AI20">
        <v>-15010</v>
      </c>
    </row>
    <row r="21" spans="1:35" x14ac:dyDescent="0.35">
      <c r="A21" s="3" t="s">
        <v>128</v>
      </c>
      <c r="B21">
        <v>2200</v>
      </c>
      <c r="C21">
        <v>-43398</v>
      </c>
      <c r="D21">
        <v>-41198</v>
      </c>
      <c r="E21">
        <v>1800</v>
      </c>
      <c r="G21">
        <v>1800</v>
      </c>
      <c r="H21">
        <v>1800</v>
      </c>
      <c r="J21">
        <v>1800</v>
      </c>
      <c r="K21">
        <v>31000</v>
      </c>
      <c r="M21">
        <v>31000</v>
      </c>
      <c r="N21">
        <v>1800</v>
      </c>
      <c r="P21">
        <v>1800</v>
      </c>
      <c r="Q21">
        <v>-4798</v>
      </c>
      <c r="R21">
        <v>2100</v>
      </c>
      <c r="S21">
        <v>-31330</v>
      </c>
      <c r="U21">
        <v>-29230</v>
      </c>
      <c r="V21">
        <v>5000</v>
      </c>
      <c r="W21">
        <v>-19000</v>
      </c>
      <c r="X21">
        <v>-14000</v>
      </c>
      <c r="Y21">
        <v>1400</v>
      </c>
      <c r="AA21">
        <v>1400</v>
      </c>
      <c r="AB21">
        <v>30870</v>
      </c>
      <c r="AD21">
        <v>30870</v>
      </c>
      <c r="AE21">
        <v>1800</v>
      </c>
      <c r="AG21">
        <v>1800</v>
      </c>
      <c r="AH21">
        <v>-9160</v>
      </c>
      <c r="AI21">
        <v>-13958</v>
      </c>
    </row>
    <row r="22" spans="1:35" x14ac:dyDescent="0.35">
      <c r="A22" s="4" t="s">
        <v>129</v>
      </c>
      <c r="C22">
        <v>-2750</v>
      </c>
      <c r="D22">
        <v>-2750</v>
      </c>
      <c r="Q22">
        <v>-2750</v>
      </c>
      <c r="S22">
        <v>0</v>
      </c>
      <c r="U22">
        <v>0</v>
      </c>
      <c r="AH22">
        <v>0</v>
      </c>
      <c r="AI22">
        <v>-2750</v>
      </c>
    </row>
    <row r="23" spans="1:35" x14ac:dyDescent="0.35">
      <c r="A23" s="4" t="s">
        <v>132</v>
      </c>
      <c r="B23">
        <v>1200</v>
      </c>
      <c r="C23">
        <v>-4000</v>
      </c>
      <c r="D23">
        <v>-2800</v>
      </c>
      <c r="K23">
        <v>30000</v>
      </c>
      <c r="M23">
        <v>30000</v>
      </c>
      <c r="Q23">
        <v>27200</v>
      </c>
      <c r="R23">
        <v>1100</v>
      </c>
      <c r="S23">
        <v>0</v>
      </c>
      <c r="U23">
        <v>1100</v>
      </c>
      <c r="AB23">
        <v>29870</v>
      </c>
      <c r="AD23">
        <v>29870</v>
      </c>
      <c r="AH23">
        <v>30970</v>
      </c>
      <c r="AI23">
        <v>58170</v>
      </c>
    </row>
    <row r="24" spans="1:35" x14ac:dyDescent="0.35">
      <c r="A24" s="4" t="s">
        <v>137</v>
      </c>
      <c r="C24">
        <v>-20000</v>
      </c>
      <c r="D24">
        <v>-20000</v>
      </c>
      <c r="Q24">
        <v>-20000</v>
      </c>
      <c r="S24">
        <v>-11000</v>
      </c>
      <c r="U24">
        <v>-11000</v>
      </c>
      <c r="V24">
        <v>2500</v>
      </c>
      <c r="W24">
        <v>-19000</v>
      </c>
      <c r="X24">
        <v>-16500</v>
      </c>
      <c r="AH24">
        <v>-27500</v>
      </c>
      <c r="AI24">
        <v>-47500</v>
      </c>
    </row>
    <row r="25" spans="1:35" x14ac:dyDescent="0.35">
      <c r="A25" s="4" t="s">
        <v>143</v>
      </c>
      <c r="E25">
        <v>1800</v>
      </c>
      <c r="G25">
        <v>1800</v>
      </c>
      <c r="H25">
        <v>1800</v>
      </c>
      <c r="J25">
        <v>1800</v>
      </c>
      <c r="K25">
        <v>1000</v>
      </c>
      <c r="M25">
        <v>1000</v>
      </c>
      <c r="N25">
        <v>1800</v>
      </c>
      <c r="P25">
        <v>1800</v>
      </c>
      <c r="Q25">
        <v>6400</v>
      </c>
      <c r="V25">
        <v>2500</v>
      </c>
      <c r="X25">
        <v>2500</v>
      </c>
      <c r="Y25">
        <v>1400</v>
      </c>
      <c r="AA25">
        <v>1400</v>
      </c>
      <c r="AB25">
        <v>1000</v>
      </c>
      <c r="AD25">
        <v>1000</v>
      </c>
      <c r="AE25">
        <v>1800</v>
      </c>
      <c r="AG25">
        <v>1800</v>
      </c>
      <c r="AH25">
        <v>6700</v>
      </c>
      <c r="AI25">
        <v>13100</v>
      </c>
    </row>
    <row r="26" spans="1:35" x14ac:dyDescent="0.35">
      <c r="A26" s="4" t="s">
        <v>145</v>
      </c>
      <c r="B26">
        <v>1000</v>
      </c>
      <c r="C26">
        <v>-16648</v>
      </c>
      <c r="D26">
        <v>-15648</v>
      </c>
      <c r="Q26">
        <v>-15648</v>
      </c>
      <c r="R26">
        <v>1000</v>
      </c>
      <c r="S26">
        <v>-20330</v>
      </c>
      <c r="U26">
        <v>-19330</v>
      </c>
      <c r="AH26">
        <v>-19330</v>
      </c>
      <c r="AI26">
        <v>-34978</v>
      </c>
    </row>
    <row r="27" spans="1:35" x14ac:dyDescent="0.35">
      <c r="A27" s="3" t="s">
        <v>177</v>
      </c>
      <c r="C27">
        <v>-4500</v>
      </c>
      <c r="D27">
        <v>-4500</v>
      </c>
      <c r="H27">
        <v>3000</v>
      </c>
      <c r="I27">
        <v>-8472</v>
      </c>
      <c r="J27">
        <v>-5472</v>
      </c>
      <c r="K27">
        <v>101000</v>
      </c>
      <c r="L27">
        <v>-131000</v>
      </c>
      <c r="M27">
        <v>-30000</v>
      </c>
      <c r="N27">
        <v>6000</v>
      </c>
      <c r="O27">
        <v>-13664</v>
      </c>
      <c r="P27">
        <v>-7664</v>
      </c>
      <c r="Q27">
        <v>-47636</v>
      </c>
      <c r="S27">
        <v>-2100</v>
      </c>
      <c r="U27">
        <v>-2100</v>
      </c>
      <c r="V27">
        <v>11000</v>
      </c>
      <c r="W27">
        <v>-22734</v>
      </c>
      <c r="X27">
        <v>-11734</v>
      </c>
      <c r="AB27">
        <v>107700</v>
      </c>
      <c r="AC27">
        <v>-140000</v>
      </c>
      <c r="AD27">
        <v>-32300</v>
      </c>
      <c r="AE27">
        <v>12500</v>
      </c>
      <c r="AF27">
        <v>-24004</v>
      </c>
      <c r="AG27">
        <v>-11504</v>
      </c>
      <c r="AH27">
        <v>-57638</v>
      </c>
      <c r="AI27">
        <v>-105274</v>
      </c>
    </row>
    <row r="28" spans="1:35" x14ac:dyDescent="0.35">
      <c r="A28" s="4" t="s">
        <v>178</v>
      </c>
      <c r="C28">
        <v>-4500</v>
      </c>
      <c r="D28">
        <v>-4500</v>
      </c>
      <c r="Q28">
        <v>-4500</v>
      </c>
      <c r="S28">
        <v>-2100</v>
      </c>
      <c r="U28">
        <v>-2100</v>
      </c>
      <c r="AH28">
        <v>-2100</v>
      </c>
      <c r="AI28">
        <v>-6600</v>
      </c>
    </row>
    <row r="29" spans="1:35" x14ac:dyDescent="0.35">
      <c r="A29" s="4" t="s">
        <v>203</v>
      </c>
      <c r="H29">
        <v>3000</v>
      </c>
      <c r="I29">
        <v>-8472</v>
      </c>
      <c r="J29">
        <v>-5472</v>
      </c>
      <c r="Q29">
        <v>-5472</v>
      </c>
      <c r="AI29">
        <v>-5472</v>
      </c>
    </row>
    <row r="30" spans="1:35" x14ac:dyDescent="0.35">
      <c r="A30" s="4" t="s">
        <v>204</v>
      </c>
      <c r="N30">
        <v>6000</v>
      </c>
      <c r="O30">
        <v>-13664</v>
      </c>
      <c r="P30">
        <v>-7664</v>
      </c>
      <c r="Q30">
        <v>-7664</v>
      </c>
      <c r="AE30">
        <v>5500</v>
      </c>
      <c r="AF30">
        <v>-12222</v>
      </c>
      <c r="AG30">
        <v>-6722</v>
      </c>
      <c r="AH30">
        <v>-6722</v>
      </c>
      <c r="AI30">
        <v>-14386</v>
      </c>
    </row>
    <row r="31" spans="1:35" x14ac:dyDescent="0.35">
      <c r="A31" s="4" t="s">
        <v>207</v>
      </c>
      <c r="K31">
        <v>101000</v>
      </c>
      <c r="L31">
        <v>-131000</v>
      </c>
      <c r="M31">
        <v>-30000</v>
      </c>
      <c r="Q31">
        <v>-30000</v>
      </c>
      <c r="AB31">
        <v>107700</v>
      </c>
      <c r="AC31">
        <v>-140000</v>
      </c>
      <c r="AD31">
        <v>-32300</v>
      </c>
      <c r="AH31">
        <v>-32300</v>
      </c>
      <c r="AI31">
        <v>-62300</v>
      </c>
    </row>
    <row r="32" spans="1:35" x14ac:dyDescent="0.35">
      <c r="A32" s="4" t="s">
        <v>188</v>
      </c>
      <c r="V32">
        <v>7000</v>
      </c>
      <c r="W32">
        <v>-15062</v>
      </c>
      <c r="X32">
        <v>-8062</v>
      </c>
      <c r="AH32">
        <v>-8062</v>
      </c>
      <c r="AI32">
        <v>-8062</v>
      </c>
    </row>
    <row r="33" spans="1:35" x14ac:dyDescent="0.35">
      <c r="A33" s="4" t="s">
        <v>200</v>
      </c>
      <c r="V33">
        <v>4000</v>
      </c>
      <c r="W33">
        <v>-7672</v>
      </c>
      <c r="X33">
        <v>-3672</v>
      </c>
      <c r="AH33">
        <v>-3672</v>
      </c>
      <c r="AI33">
        <v>-3672</v>
      </c>
    </row>
    <row r="34" spans="1:35" x14ac:dyDescent="0.35">
      <c r="A34" s="4" t="s">
        <v>202</v>
      </c>
      <c r="AE34">
        <v>7000</v>
      </c>
      <c r="AF34">
        <v>-11782</v>
      </c>
      <c r="AG34">
        <v>-4782</v>
      </c>
      <c r="AH34">
        <v>-4782</v>
      </c>
      <c r="AI34">
        <v>-4782</v>
      </c>
    </row>
    <row r="35" spans="1:35" x14ac:dyDescent="0.35">
      <c r="A35" s="3" t="s">
        <v>225</v>
      </c>
      <c r="C35">
        <v>-17000</v>
      </c>
      <c r="D35">
        <v>-17000</v>
      </c>
      <c r="Q35">
        <v>-17000</v>
      </c>
      <c r="R35">
        <v>300</v>
      </c>
      <c r="S35">
        <v>-3000</v>
      </c>
      <c r="U35">
        <v>-2700</v>
      </c>
      <c r="W35">
        <v>-200</v>
      </c>
      <c r="X35">
        <v>-200</v>
      </c>
      <c r="Z35">
        <v>-2350</v>
      </c>
      <c r="AA35">
        <v>-2350</v>
      </c>
      <c r="AC35">
        <v>-1550</v>
      </c>
      <c r="AD35">
        <v>-1550</v>
      </c>
      <c r="AF35">
        <v>-200</v>
      </c>
      <c r="AG35">
        <v>-200</v>
      </c>
      <c r="AH35">
        <v>-7000</v>
      </c>
      <c r="AI35">
        <v>-24000</v>
      </c>
    </row>
    <row r="36" spans="1:35" x14ac:dyDescent="0.35">
      <c r="A36" s="4" t="s">
        <v>226</v>
      </c>
      <c r="C36">
        <v>-17000</v>
      </c>
      <c r="D36">
        <v>-17000</v>
      </c>
      <c r="Q36">
        <v>-17000</v>
      </c>
      <c r="R36">
        <v>300</v>
      </c>
      <c r="S36">
        <v>-3000</v>
      </c>
      <c r="U36">
        <v>-2700</v>
      </c>
      <c r="W36">
        <v>-200</v>
      </c>
      <c r="X36">
        <v>-200</v>
      </c>
      <c r="Z36">
        <v>-2350</v>
      </c>
      <c r="AA36">
        <v>-2350</v>
      </c>
      <c r="AC36">
        <v>-1550</v>
      </c>
      <c r="AD36">
        <v>-1550</v>
      </c>
      <c r="AF36">
        <v>-200</v>
      </c>
      <c r="AG36">
        <v>-200</v>
      </c>
      <c r="AH36">
        <v>-7000</v>
      </c>
      <c r="AI36">
        <v>-24000</v>
      </c>
    </row>
    <row r="37" spans="1:35" x14ac:dyDescent="0.35">
      <c r="A37" s="3" t="s">
        <v>232</v>
      </c>
      <c r="B37">
        <v>300</v>
      </c>
      <c r="C37">
        <v>-32500</v>
      </c>
      <c r="D37">
        <v>-32200</v>
      </c>
      <c r="Q37">
        <v>-32200</v>
      </c>
      <c r="S37">
        <v>-32118</v>
      </c>
      <c r="U37">
        <v>-32118</v>
      </c>
      <c r="AH37">
        <v>-32118</v>
      </c>
      <c r="AI37">
        <v>-64318</v>
      </c>
    </row>
    <row r="38" spans="1:35" x14ac:dyDescent="0.35">
      <c r="A38" s="4" t="s">
        <v>233</v>
      </c>
      <c r="B38">
        <v>300</v>
      </c>
      <c r="C38">
        <v>-9100</v>
      </c>
      <c r="D38">
        <v>-8800</v>
      </c>
      <c r="Q38">
        <v>-8800</v>
      </c>
      <c r="S38">
        <v>-4360</v>
      </c>
      <c r="U38">
        <v>-4360</v>
      </c>
      <c r="AH38">
        <v>-4360</v>
      </c>
      <c r="AI38">
        <v>-13160</v>
      </c>
    </row>
    <row r="39" spans="1:35" x14ac:dyDescent="0.35">
      <c r="A39" s="4" t="s">
        <v>241</v>
      </c>
      <c r="C39">
        <v>-3500</v>
      </c>
      <c r="D39">
        <v>-3500</v>
      </c>
      <c r="Q39">
        <v>-3500</v>
      </c>
      <c r="S39">
        <v>-3708</v>
      </c>
      <c r="U39">
        <v>-3708</v>
      </c>
      <c r="AH39">
        <v>-3708</v>
      </c>
      <c r="AI39">
        <v>-7208</v>
      </c>
    </row>
    <row r="40" spans="1:35" x14ac:dyDescent="0.35">
      <c r="A40" s="4" t="s">
        <v>245</v>
      </c>
      <c r="C40">
        <v>-19900</v>
      </c>
      <c r="D40">
        <v>-19900</v>
      </c>
      <c r="Q40">
        <v>-19900</v>
      </c>
      <c r="S40">
        <v>-24050</v>
      </c>
      <c r="U40">
        <v>-24050</v>
      </c>
      <c r="AH40">
        <v>-24050</v>
      </c>
      <c r="AI40">
        <v>-43950</v>
      </c>
    </row>
    <row r="41" spans="1:35" x14ac:dyDescent="0.35">
      <c r="A41" s="3" t="s">
        <v>258</v>
      </c>
      <c r="B41">
        <v>25120</v>
      </c>
      <c r="C41">
        <v>-28700</v>
      </c>
      <c r="D41">
        <v>-3580</v>
      </c>
      <c r="Q41">
        <v>-3580</v>
      </c>
      <c r="R41">
        <v>27068</v>
      </c>
      <c r="S41">
        <v>-17630</v>
      </c>
      <c r="U41">
        <v>9438</v>
      </c>
      <c r="AH41">
        <v>9438</v>
      </c>
      <c r="AI41">
        <v>5858</v>
      </c>
    </row>
    <row r="42" spans="1:35" x14ac:dyDescent="0.35">
      <c r="A42" s="4" t="s">
        <v>259</v>
      </c>
      <c r="B42">
        <v>25120</v>
      </c>
      <c r="C42">
        <v>-28700</v>
      </c>
      <c r="D42">
        <v>-3580</v>
      </c>
      <c r="Q42">
        <v>-3580</v>
      </c>
      <c r="R42">
        <v>27068</v>
      </c>
      <c r="S42">
        <v>-17630</v>
      </c>
      <c r="U42">
        <v>9438</v>
      </c>
      <c r="AH42">
        <v>9438</v>
      </c>
      <c r="AI42">
        <v>5858</v>
      </c>
    </row>
    <row r="43" spans="1:35" x14ac:dyDescent="0.35">
      <c r="A43" s="3" t="s">
        <v>277</v>
      </c>
      <c r="B43">
        <v>8200</v>
      </c>
      <c r="C43">
        <v>-18680</v>
      </c>
      <c r="D43">
        <v>-10480</v>
      </c>
      <c r="H43">
        <v>59750</v>
      </c>
      <c r="J43">
        <v>59750</v>
      </c>
      <c r="O43">
        <v>-71700</v>
      </c>
      <c r="P43">
        <v>-71700</v>
      </c>
      <c r="Q43">
        <v>-22430</v>
      </c>
      <c r="R43">
        <v>11700</v>
      </c>
      <c r="S43">
        <v>-18930</v>
      </c>
      <c r="U43">
        <v>-7230</v>
      </c>
      <c r="Y43">
        <v>59750</v>
      </c>
      <c r="AA43">
        <v>59750</v>
      </c>
      <c r="AF43">
        <v>-72058</v>
      </c>
      <c r="AG43">
        <v>-72058</v>
      </c>
      <c r="AH43">
        <v>-19538</v>
      </c>
      <c r="AI43">
        <v>-41968</v>
      </c>
    </row>
    <row r="44" spans="1:35" x14ac:dyDescent="0.35">
      <c r="A44" s="4" t="s">
        <v>278</v>
      </c>
      <c r="C44">
        <v>-10480</v>
      </c>
      <c r="D44">
        <v>-10480</v>
      </c>
      <c r="Q44">
        <v>-10480</v>
      </c>
      <c r="S44">
        <v>-7730</v>
      </c>
      <c r="U44">
        <v>-7730</v>
      </c>
      <c r="AH44">
        <v>-7730</v>
      </c>
      <c r="AI44">
        <v>-18210</v>
      </c>
    </row>
    <row r="45" spans="1:35" x14ac:dyDescent="0.35">
      <c r="A45" s="4" t="s">
        <v>285</v>
      </c>
      <c r="B45">
        <v>2500</v>
      </c>
      <c r="C45">
        <v>-2500</v>
      </c>
      <c r="D45">
        <v>0</v>
      </c>
      <c r="Q45">
        <v>0</v>
      </c>
      <c r="R45">
        <v>3000</v>
      </c>
      <c r="S45">
        <v>-2500</v>
      </c>
      <c r="U45">
        <v>500</v>
      </c>
      <c r="AH45">
        <v>500</v>
      </c>
      <c r="AI45">
        <v>500</v>
      </c>
    </row>
    <row r="46" spans="1:35" x14ac:dyDescent="0.35">
      <c r="A46" s="4" t="s">
        <v>298</v>
      </c>
      <c r="B46">
        <v>5700</v>
      </c>
      <c r="C46">
        <v>-5700</v>
      </c>
      <c r="D46">
        <v>0</v>
      </c>
      <c r="Q46">
        <v>0</v>
      </c>
      <c r="R46">
        <v>8700</v>
      </c>
      <c r="S46">
        <v>-8700</v>
      </c>
      <c r="U46">
        <v>0</v>
      </c>
      <c r="AH46">
        <v>0</v>
      </c>
      <c r="AI46">
        <v>0</v>
      </c>
    </row>
    <row r="47" spans="1:35" x14ac:dyDescent="0.35">
      <c r="A47" s="4" t="s">
        <v>290</v>
      </c>
      <c r="H47">
        <v>59750</v>
      </c>
      <c r="J47">
        <v>59750</v>
      </c>
      <c r="O47">
        <v>-71700</v>
      </c>
      <c r="P47">
        <v>-71700</v>
      </c>
      <c r="Q47">
        <v>-11950</v>
      </c>
      <c r="Y47">
        <v>59750</v>
      </c>
      <c r="AA47">
        <v>59750</v>
      </c>
      <c r="AF47">
        <v>-72058</v>
      </c>
      <c r="AG47">
        <v>-72058</v>
      </c>
      <c r="AH47">
        <v>-12308</v>
      </c>
      <c r="AI47">
        <v>-24258</v>
      </c>
    </row>
    <row r="48" spans="1:35" x14ac:dyDescent="0.35">
      <c r="A48" s="3" t="s">
        <v>328</v>
      </c>
      <c r="B48">
        <v>77250</v>
      </c>
      <c r="C48">
        <v>-101854</v>
      </c>
      <c r="D48">
        <v>-24604</v>
      </c>
      <c r="I48">
        <v>-463</v>
      </c>
      <c r="J48">
        <v>-463</v>
      </c>
      <c r="L48">
        <v>-2200</v>
      </c>
      <c r="M48">
        <v>-2200</v>
      </c>
      <c r="Q48">
        <v>-27267</v>
      </c>
      <c r="R48">
        <v>14458</v>
      </c>
      <c r="S48">
        <v>-106190</v>
      </c>
      <c r="U48">
        <v>-91732</v>
      </c>
      <c r="V48">
        <v>43400</v>
      </c>
      <c r="W48">
        <v>0</v>
      </c>
      <c r="X48">
        <v>43400</v>
      </c>
      <c r="AH48">
        <v>-48332</v>
      </c>
      <c r="AI48">
        <v>-75599</v>
      </c>
    </row>
    <row r="49" spans="1:35" x14ac:dyDescent="0.35">
      <c r="A49" s="4" t="s">
        <v>329</v>
      </c>
      <c r="C49">
        <v>-6000</v>
      </c>
      <c r="D49">
        <v>-6000</v>
      </c>
      <c r="Q49">
        <v>-6000</v>
      </c>
      <c r="S49">
        <v>-4000</v>
      </c>
      <c r="U49">
        <v>-4000</v>
      </c>
      <c r="W49">
        <v>0</v>
      </c>
      <c r="X49">
        <v>0</v>
      </c>
      <c r="AH49">
        <v>-4000</v>
      </c>
      <c r="AI49">
        <v>-10000</v>
      </c>
    </row>
    <row r="50" spans="1:35" x14ac:dyDescent="0.35">
      <c r="A50" s="4" t="s">
        <v>333</v>
      </c>
      <c r="C50">
        <v>-6720</v>
      </c>
      <c r="D50">
        <v>-6720</v>
      </c>
      <c r="Q50">
        <v>-6720</v>
      </c>
      <c r="S50">
        <v>-7220</v>
      </c>
      <c r="U50">
        <v>-7220</v>
      </c>
      <c r="AH50">
        <v>-7220</v>
      </c>
      <c r="AI50">
        <v>-13940</v>
      </c>
    </row>
    <row r="51" spans="1:35" x14ac:dyDescent="0.35">
      <c r="A51" s="4" t="s">
        <v>348</v>
      </c>
      <c r="B51">
        <v>5250</v>
      </c>
      <c r="C51">
        <v>-14044</v>
      </c>
      <c r="D51">
        <v>-8794</v>
      </c>
      <c r="I51">
        <v>-463</v>
      </c>
      <c r="J51">
        <v>-463</v>
      </c>
      <c r="L51">
        <v>-2200</v>
      </c>
      <c r="M51">
        <v>-2200</v>
      </c>
      <c r="Q51">
        <v>-11457</v>
      </c>
      <c r="R51">
        <v>8358</v>
      </c>
      <c r="S51">
        <v>-21358</v>
      </c>
      <c r="U51">
        <v>-13000</v>
      </c>
      <c r="AH51">
        <v>-13000</v>
      </c>
      <c r="AI51">
        <v>-24457</v>
      </c>
    </row>
    <row r="52" spans="1:35" x14ac:dyDescent="0.35">
      <c r="A52" s="4" t="s">
        <v>390</v>
      </c>
      <c r="B52">
        <v>72000</v>
      </c>
      <c r="C52">
        <v>-75090</v>
      </c>
      <c r="D52">
        <v>-3090</v>
      </c>
      <c r="Q52">
        <v>-3090</v>
      </c>
      <c r="R52">
        <v>6100</v>
      </c>
      <c r="S52">
        <v>-73612</v>
      </c>
      <c r="U52">
        <v>-67512</v>
      </c>
      <c r="V52">
        <v>43400</v>
      </c>
      <c r="X52">
        <v>43400</v>
      </c>
      <c r="AH52">
        <v>-24112</v>
      </c>
      <c r="AI52">
        <v>-27202</v>
      </c>
    </row>
    <row r="53" spans="1:35" x14ac:dyDescent="0.35">
      <c r="A53" s="3" t="s">
        <v>431</v>
      </c>
      <c r="C53">
        <v>-7350</v>
      </c>
      <c r="D53">
        <v>-7350</v>
      </c>
      <c r="O53">
        <v>-12000</v>
      </c>
      <c r="P53">
        <v>-12000</v>
      </c>
      <c r="Q53">
        <v>-19350</v>
      </c>
      <c r="S53">
        <v>-2600</v>
      </c>
      <c r="U53">
        <v>-2600</v>
      </c>
      <c r="AF53">
        <v>-12500</v>
      </c>
      <c r="AG53">
        <v>-12500</v>
      </c>
      <c r="AH53">
        <v>-15100</v>
      </c>
      <c r="AI53">
        <v>-34450</v>
      </c>
    </row>
    <row r="54" spans="1:35" x14ac:dyDescent="0.35">
      <c r="A54" s="4" t="s">
        <v>432</v>
      </c>
      <c r="C54">
        <v>-7350</v>
      </c>
      <c r="D54">
        <v>-7350</v>
      </c>
      <c r="Q54">
        <v>-7350</v>
      </c>
      <c r="S54">
        <v>-2600</v>
      </c>
      <c r="U54">
        <v>-2600</v>
      </c>
      <c r="AH54">
        <v>-2600</v>
      </c>
      <c r="AI54">
        <v>-9950</v>
      </c>
    </row>
    <row r="55" spans="1:35" x14ac:dyDescent="0.35">
      <c r="A55" s="4" t="s">
        <v>439</v>
      </c>
      <c r="O55">
        <v>-12000</v>
      </c>
      <c r="P55">
        <v>-12000</v>
      </c>
      <c r="Q55">
        <v>-12000</v>
      </c>
      <c r="AF55">
        <v>-12500</v>
      </c>
      <c r="AG55">
        <v>-12500</v>
      </c>
      <c r="AH55">
        <v>-12500</v>
      </c>
      <c r="AI55">
        <v>-24500</v>
      </c>
    </row>
    <row r="56" spans="1:35" x14ac:dyDescent="0.35">
      <c r="A56" s="3" t="s">
        <v>441</v>
      </c>
      <c r="B56">
        <v>1000</v>
      </c>
      <c r="C56">
        <v>-7850</v>
      </c>
      <c r="D56">
        <v>-6850</v>
      </c>
      <c r="Q56">
        <v>-6850</v>
      </c>
      <c r="R56">
        <v>500</v>
      </c>
      <c r="S56">
        <v>-7050</v>
      </c>
      <c r="U56">
        <v>-6550</v>
      </c>
      <c r="AH56">
        <v>-6550</v>
      </c>
      <c r="AI56">
        <v>-13400</v>
      </c>
    </row>
    <row r="57" spans="1:35" x14ac:dyDescent="0.35">
      <c r="A57" s="4" t="s">
        <v>442</v>
      </c>
      <c r="B57">
        <v>1000</v>
      </c>
      <c r="C57">
        <v>-7850</v>
      </c>
      <c r="D57">
        <v>-6850</v>
      </c>
      <c r="Q57">
        <v>-6850</v>
      </c>
      <c r="R57">
        <v>500</v>
      </c>
      <c r="S57">
        <v>-7050</v>
      </c>
      <c r="U57">
        <v>-6550</v>
      </c>
      <c r="AH57">
        <v>-6550</v>
      </c>
      <c r="AI57">
        <v>-13400</v>
      </c>
    </row>
    <row r="58" spans="1:35" x14ac:dyDescent="0.35">
      <c r="A58" s="3" t="s">
        <v>453</v>
      </c>
      <c r="E58">
        <v>10250</v>
      </c>
      <c r="F58">
        <v>-3500</v>
      </c>
      <c r="G58">
        <v>6750</v>
      </c>
      <c r="I58">
        <v>-10250</v>
      </c>
      <c r="J58">
        <v>-10250</v>
      </c>
      <c r="K58">
        <v>30750</v>
      </c>
      <c r="L58">
        <v>-25650</v>
      </c>
      <c r="M58">
        <v>5100</v>
      </c>
      <c r="Q58">
        <v>1600</v>
      </c>
      <c r="S58">
        <v>0</v>
      </c>
      <c r="U58">
        <v>0</v>
      </c>
      <c r="V58">
        <v>0</v>
      </c>
      <c r="W58">
        <v>0</v>
      </c>
      <c r="X58">
        <v>0</v>
      </c>
      <c r="Z58">
        <v>0</v>
      </c>
      <c r="AA58">
        <v>0</v>
      </c>
      <c r="AB58">
        <v>0</v>
      </c>
      <c r="AC58">
        <v>0</v>
      </c>
      <c r="AD58">
        <v>0</v>
      </c>
      <c r="AF58">
        <v>0</v>
      </c>
      <c r="AG58">
        <v>0</v>
      </c>
      <c r="AH58">
        <v>0</v>
      </c>
      <c r="AI58">
        <v>1600</v>
      </c>
    </row>
    <row r="59" spans="1:35" x14ac:dyDescent="0.35">
      <c r="A59" s="4" t="s">
        <v>454</v>
      </c>
      <c r="S59">
        <v>0</v>
      </c>
      <c r="U59">
        <v>0</v>
      </c>
      <c r="V59">
        <v>0</v>
      </c>
      <c r="X59">
        <v>0</v>
      </c>
      <c r="Z59">
        <v>0</v>
      </c>
      <c r="AA59">
        <v>0</v>
      </c>
      <c r="AC59">
        <v>0</v>
      </c>
      <c r="AD59">
        <v>0</v>
      </c>
      <c r="AF59">
        <v>0</v>
      </c>
      <c r="AG59">
        <v>0</v>
      </c>
      <c r="AH59">
        <v>0</v>
      </c>
      <c r="AI59">
        <v>0</v>
      </c>
    </row>
    <row r="60" spans="1:35" x14ac:dyDescent="0.35">
      <c r="A60" s="4" t="s">
        <v>469</v>
      </c>
      <c r="E60">
        <v>2750</v>
      </c>
      <c r="F60">
        <v>-1000</v>
      </c>
      <c r="G60">
        <v>1750</v>
      </c>
      <c r="I60">
        <v>-10250</v>
      </c>
      <c r="J60">
        <v>-10250</v>
      </c>
      <c r="K60">
        <v>8250</v>
      </c>
      <c r="M60">
        <v>8250</v>
      </c>
      <c r="Q60">
        <v>-250</v>
      </c>
      <c r="AI60">
        <v>-250</v>
      </c>
    </row>
    <row r="61" spans="1:35" x14ac:dyDescent="0.35">
      <c r="A61" s="4" t="s">
        <v>472</v>
      </c>
      <c r="E61">
        <v>2750</v>
      </c>
      <c r="F61">
        <v>-1000</v>
      </c>
      <c r="G61">
        <v>1750</v>
      </c>
      <c r="K61">
        <v>8250</v>
      </c>
      <c r="L61">
        <v>-10250</v>
      </c>
      <c r="M61">
        <v>-2000</v>
      </c>
      <c r="Q61">
        <v>-250</v>
      </c>
      <c r="AI61">
        <v>-250</v>
      </c>
    </row>
    <row r="62" spans="1:35" x14ac:dyDescent="0.35">
      <c r="A62" s="4" t="s">
        <v>461</v>
      </c>
      <c r="E62">
        <v>4750</v>
      </c>
      <c r="F62">
        <v>-1500</v>
      </c>
      <c r="G62">
        <v>3250</v>
      </c>
      <c r="K62">
        <v>14250</v>
      </c>
      <c r="L62">
        <v>-15400</v>
      </c>
      <c r="M62">
        <v>-1150</v>
      </c>
      <c r="Q62">
        <v>2100</v>
      </c>
      <c r="V62">
        <v>0</v>
      </c>
      <c r="W62">
        <v>0</v>
      </c>
      <c r="X62">
        <v>0</v>
      </c>
      <c r="AB62">
        <v>0</v>
      </c>
      <c r="AC62">
        <v>0</v>
      </c>
      <c r="AD62">
        <v>0</v>
      </c>
      <c r="AH62">
        <v>0</v>
      </c>
      <c r="AI62">
        <v>2100</v>
      </c>
    </row>
    <row r="63" spans="1:35" x14ac:dyDescent="0.35">
      <c r="A63" s="3" t="s">
        <v>309</v>
      </c>
      <c r="B63">
        <v>95790</v>
      </c>
      <c r="C63">
        <v>-164923</v>
      </c>
      <c r="D63">
        <v>-69133</v>
      </c>
      <c r="Q63">
        <v>-69133</v>
      </c>
      <c r="R63">
        <v>94200</v>
      </c>
      <c r="S63">
        <v>-132875</v>
      </c>
      <c r="U63">
        <v>-38675</v>
      </c>
      <c r="AH63">
        <v>-38675</v>
      </c>
      <c r="AI63">
        <v>-107808</v>
      </c>
    </row>
    <row r="64" spans="1:35" x14ac:dyDescent="0.35">
      <c r="A64" s="4" t="s">
        <v>310</v>
      </c>
      <c r="B64">
        <v>89070</v>
      </c>
      <c r="C64">
        <v>-102652</v>
      </c>
      <c r="D64">
        <v>-13582</v>
      </c>
      <c r="Q64">
        <v>-13582</v>
      </c>
      <c r="R64">
        <v>62400</v>
      </c>
      <c r="S64">
        <v>-66000</v>
      </c>
      <c r="U64">
        <v>-3600</v>
      </c>
      <c r="AH64">
        <v>-3600</v>
      </c>
      <c r="AI64">
        <v>-17182</v>
      </c>
    </row>
    <row r="65" spans="1:35" x14ac:dyDescent="0.35">
      <c r="A65" s="4" t="s">
        <v>336</v>
      </c>
      <c r="B65">
        <v>6720</v>
      </c>
      <c r="C65">
        <v>-62271</v>
      </c>
      <c r="D65">
        <v>-55551</v>
      </c>
      <c r="Q65">
        <v>-55551</v>
      </c>
      <c r="R65">
        <v>31800</v>
      </c>
      <c r="S65">
        <v>-66875</v>
      </c>
      <c r="U65">
        <v>-35075</v>
      </c>
      <c r="AH65">
        <v>-35075</v>
      </c>
      <c r="AI65">
        <v>-90626</v>
      </c>
    </row>
    <row r="66" spans="1:35" x14ac:dyDescent="0.35">
      <c r="A66" s="3" t="s">
        <v>500</v>
      </c>
      <c r="B66">
        <v>244210</v>
      </c>
      <c r="C66">
        <v>-513980</v>
      </c>
      <c r="D66">
        <v>-269770</v>
      </c>
      <c r="E66">
        <v>1073850</v>
      </c>
      <c r="F66">
        <v>-188375</v>
      </c>
      <c r="G66">
        <v>885475</v>
      </c>
      <c r="H66">
        <v>69550</v>
      </c>
      <c r="I66">
        <v>-194660</v>
      </c>
      <c r="J66">
        <v>-125110</v>
      </c>
      <c r="K66">
        <v>167750</v>
      </c>
      <c r="L66">
        <v>-347025</v>
      </c>
      <c r="M66">
        <v>-179275</v>
      </c>
      <c r="N66">
        <v>62800</v>
      </c>
      <c r="O66">
        <v>-369839</v>
      </c>
      <c r="P66">
        <v>-307039</v>
      </c>
      <c r="Q66">
        <v>4281</v>
      </c>
      <c r="R66">
        <v>198356</v>
      </c>
      <c r="S66">
        <v>-451516</v>
      </c>
      <c r="U66">
        <v>-253160</v>
      </c>
      <c r="V66">
        <v>1121289</v>
      </c>
      <c r="W66">
        <v>-237762</v>
      </c>
      <c r="X66">
        <v>883527</v>
      </c>
      <c r="Y66">
        <v>69050</v>
      </c>
      <c r="Z66">
        <v>-217808</v>
      </c>
      <c r="AA66">
        <v>-148758</v>
      </c>
      <c r="AB66">
        <v>145630</v>
      </c>
      <c r="AC66">
        <v>-339608</v>
      </c>
      <c r="AD66">
        <v>-193978</v>
      </c>
      <c r="AE66">
        <v>80360</v>
      </c>
      <c r="AF66">
        <v>-384320</v>
      </c>
      <c r="AG66">
        <v>-303960</v>
      </c>
      <c r="AH66">
        <v>-16329</v>
      </c>
      <c r="AI66">
        <v>-12048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98287-F32E-6247-9206-5D02111B54FD}">
  <dimension ref="A1:B62"/>
  <sheetViews>
    <sheetView workbookViewId="0">
      <selection activeCell="D9" sqref="D9"/>
    </sheetView>
  </sheetViews>
  <sheetFormatPr defaultColWidth="11.08203125" defaultRowHeight="15.5" x14ac:dyDescent="0.35"/>
  <sheetData>
    <row r="1" spans="1:2" x14ac:dyDescent="0.35">
      <c r="A1" t="s">
        <v>551</v>
      </c>
    </row>
    <row r="2" spans="1:2" x14ac:dyDescent="0.35">
      <c r="A2" s="5" t="s">
        <v>552</v>
      </c>
      <c r="B2" t="s">
        <v>553</v>
      </c>
    </row>
    <row r="3" spans="1:2" x14ac:dyDescent="0.35">
      <c r="A3" s="5" t="s">
        <v>554</v>
      </c>
      <c r="B3" s="7" t="s">
        <v>62</v>
      </c>
    </row>
    <row r="4" spans="1:2" x14ac:dyDescent="0.35">
      <c r="A4" s="5" t="s">
        <v>555</v>
      </c>
      <c r="B4" s="7" t="s">
        <v>62</v>
      </c>
    </row>
    <row r="5" spans="1:2" x14ac:dyDescent="0.35">
      <c r="A5" s="5" t="s">
        <v>556</v>
      </c>
      <c r="B5" s="6" t="s">
        <v>28</v>
      </c>
    </row>
    <row r="6" spans="1:2" x14ac:dyDescent="0.35">
      <c r="A6" s="5" t="s">
        <v>47</v>
      </c>
      <c r="B6" s="5" t="s">
        <v>47</v>
      </c>
    </row>
    <row r="7" spans="1:2" x14ac:dyDescent="0.35">
      <c r="A7" s="5" t="s">
        <v>43</v>
      </c>
      <c r="B7" s="5" t="s">
        <v>43</v>
      </c>
    </row>
    <row r="8" spans="1:2" x14ac:dyDescent="0.35">
      <c r="A8" s="5" t="s">
        <v>110</v>
      </c>
      <c r="B8" s="5" t="s">
        <v>110</v>
      </c>
    </row>
    <row r="9" spans="1:2" x14ac:dyDescent="0.35">
      <c r="A9" s="5" t="s">
        <v>81</v>
      </c>
      <c r="B9" s="5" t="s">
        <v>81</v>
      </c>
    </row>
    <row r="10" spans="1:2" x14ac:dyDescent="0.35">
      <c r="A10" s="5" t="s">
        <v>97</v>
      </c>
      <c r="B10" t="s">
        <v>97</v>
      </c>
    </row>
    <row r="11" spans="1:2" x14ac:dyDescent="0.35">
      <c r="A11" s="5" t="s">
        <v>53</v>
      </c>
      <c r="B11" s="5" t="s">
        <v>53</v>
      </c>
    </row>
    <row r="12" spans="1:2" x14ac:dyDescent="0.35">
      <c r="A12" s="5" t="s">
        <v>121</v>
      </c>
      <c r="B12" s="5" t="s">
        <v>121</v>
      </c>
    </row>
    <row r="13" spans="1:2" x14ac:dyDescent="0.35">
      <c r="A13" s="5" t="s">
        <v>100</v>
      </c>
      <c r="B13" s="5" t="s">
        <v>100</v>
      </c>
    </row>
    <row r="14" spans="1:2" x14ac:dyDescent="0.35">
      <c r="A14" s="5" t="s">
        <v>115</v>
      </c>
      <c r="B14" s="5" t="s">
        <v>115</v>
      </c>
    </row>
    <row r="15" spans="1:2" x14ac:dyDescent="0.35">
      <c r="A15" s="5" t="s">
        <v>557</v>
      </c>
      <c r="B15" s="6" t="s">
        <v>129</v>
      </c>
    </row>
    <row r="16" spans="1:2" x14ac:dyDescent="0.35">
      <c r="A16" s="5" t="s">
        <v>18</v>
      </c>
      <c r="B16" s="5" t="s">
        <v>18</v>
      </c>
    </row>
    <row r="17" spans="1:2" x14ac:dyDescent="0.35">
      <c r="A17" s="5" t="s">
        <v>105</v>
      </c>
      <c r="B17" s="5" t="s">
        <v>105</v>
      </c>
    </row>
    <row r="18" spans="1:2" x14ac:dyDescent="0.35">
      <c r="A18" s="5" t="s">
        <v>137</v>
      </c>
      <c r="B18" s="5" t="s">
        <v>137</v>
      </c>
    </row>
    <row r="19" spans="1:2" x14ac:dyDescent="0.35">
      <c r="A19" s="5" t="s">
        <v>132</v>
      </c>
      <c r="B19" s="5" t="s">
        <v>132</v>
      </c>
    </row>
    <row r="20" spans="1:2" x14ac:dyDescent="0.35">
      <c r="A20" s="5" t="s">
        <v>558</v>
      </c>
      <c r="B20" s="6" t="s">
        <v>129</v>
      </c>
    </row>
    <row r="21" spans="1:2" x14ac:dyDescent="0.35">
      <c r="A21" s="5" t="s">
        <v>143</v>
      </c>
    </row>
    <row r="22" spans="1:2" x14ac:dyDescent="0.35">
      <c r="A22" s="5" t="s">
        <v>559</v>
      </c>
      <c r="B22" s="6" t="s">
        <v>129</v>
      </c>
    </row>
    <row r="23" spans="1:2" x14ac:dyDescent="0.35">
      <c r="A23" s="5" t="s">
        <v>560</v>
      </c>
      <c r="B23" s="6" t="s">
        <v>145</v>
      </c>
    </row>
    <row r="24" spans="1:2" x14ac:dyDescent="0.35">
      <c r="A24" s="5" t="s">
        <v>561</v>
      </c>
      <c r="B24" s="6" t="s">
        <v>145</v>
      </c>
    </row>
    <row r="25" spans="1:2" x14ac:dyDescent="0.35">
      <c r="A25" s="5" t="s">
        <v>145</v>
      </c>
      <c r="B25" s="6" t="s">
        <v>145</v>
      </c>
    </row>
    <row r="26" spans="1:2" x14ac:dyDescent="0.35">
      <c r="A26" s="5" t="s">
        <v>207</v>
      </c>
      <c r="B26" s="5" t="s">
        <v>207</v>
      </c>
    </row>
    <row r="27" spans="1:2" x14ac:dyDescent="0.35">
      <c r="A27" s="5" t="s">
        <v>204</v>
      </c>
      <c r="B27" s="5" t="s">
        <v>204</v>
      </c>
    </row>
    <row r="28" spans="1:2" x14ac:dyDescent="0.35">
      <c r="A28" s="5" t="s">
        <v>188</v>
      </c>
      <c r="B28" s="5" t="s">
        <v>188</v>
      </c>
    </row>
    <row r="29" spans="1:2" x14ac:dyDescent="0.35">
      <c r="A29" s="5" t="s">
        <v>202</v>
      </c>
      <c r="B29" s="5" t="s">
        <v>202</v>
      </c>
    </row>
    <row r="30" spans="1:2" x14ac:dyDescent="0.35">
      <c r="A30" s="5" t="s">
        <v>200</v>
      </c>
      <c r="B30" s="5" t="s">
        <v>200</v>
      </c>
    </row>
    <row r="31" spans="1:2" x14ac:dyDescent="0.35">
      <c r="A31" s="5" t="s">
        <v>203</v>
      </c>
      <c r="B31" s="5" t="s">
        <v>203</v>
      </c>
    </row>
    <row r="32" spans="1:2" x14ac:dyDescent="0.35">
      <c r="A32" s="5"/>
      <c r="B32" s="6" t="s">
        <v>178</v>
      </c>
    </row>
    <row r="33" spans="1:2" x14ac:dyDescent="0.35">
      <c r="A33" s="5" t="s">
        <v>562</v>
      </c>
      <c r="B33" s="6" t="s">
        <v>432</v>
      </c>
    </row>
    <row r="34" spans="1:2" x14ac:dyDescent="0.35">
      <c r="A34" s="5" t="s">
        <v>439</v>
      </c>
    </row>
    <row r="35" spans="1:2" x14ac:dyDescent="0.35">
      <c r="A35" s="5" t="s">
        <v>563</v>
      </c>
      <c r="B35" s="6" t="s">
        <v>432</v>
      </c>
    </row>
    <row r="36" spans="1:2" x14ac:dyDescent="0.35">
      <c r="A36" s="5" t="s">
        <v>564</v>
      </c>
      <c r="B36" s="6" t="s">
        <v>432</v>
      </c>
    </row>
    <row r="37" spans="1:2" x14ac:dyDescent="0.35">
      <c r="A37" s="5" t="s">
        <v>259</v>
      </c>
      <c r="B37" t="s">
        <v>259</v>
      </c>
    </row>
    <row r="38" spans="1:2" x14ac:dyDescent="0.35">
      <c r="A38" s="5" t="s">
        <v>565</v>
      </c>
      <c r="B38" s="6" t="s">
        <v>233</v>
      </c>
    </row>
    <row r="39" spans="1:2" x14ac:dyDescent="0.35">
      <c r="A39" s="5" t="s">
        <v>241</v>
      </c>
      <c r="B39" t="s">
        <v>241</v>
      </c>
    </row>
    <row r="40" spans="1:2" x14ac:dyDescent="0.35">
      <c r="A40" s="5" t="s">
        <v>566</v>
      </c>
      <c r="B40" s="6" t="s">
        <v>233</v>
      </c>
    </row>
    <row r="41" spans="1:2" x14ac:dyDescent="0.35">
      <c r="A41" s="5" t="s">
        <v>245</v>
      </c>
      <c r="B41" t="s">
        <v>245</v>
      </c>
    </row>
    <row r="42" spans="1:2" x14ac:dyDescent="0.35">
      <c r="A42" s="5" t="s">
        <v>567</v>
      </c>
      <c r="B42" s="6" t="s">
        <v>442</v>
      </c>
    </row>
    <row r="43" spans="1:2" x14ac:dyDescent="0.35">
      <c r="A43" s="5" t="s">
        <v>226</v>
      </c>
      <c r="B43" t="s">
        <v>226</v>
      </c>
    </row>
    <row r="44" spans="1:2" x14ac:dyDescent="0.35">
      <c r="A44" s="5" t="s">
        <v>568</v>
      </c>
      <c r="B44" s="6" t="s">
        <v>226</v>
      </c>
    </row>
    <row r="45" spans="1:2" x14ac:dyDescent="0.35">
      <c r="A45" s="5" t="s">
        <v>569</v>
      </c>
      <c r="B45" s="6" t="s">
        <v>329</v>
      </c>
    </row>
    <row r="46" spans="1:2" x14ac:dyDescent="0.35">
      <c r="A46" s="5" t="s">
        <v>570</v>
      </c>
      <c r="B46" s="6" t="s">
        <v>329</v>
      </c>
    </row>
    <row r="47" spans="1:2" x14ac:dyDescent="0.35">
      <c r="A47" s="5" t="s">
        <v>571</v>
      </c>
      <c r="B47" s="6" t="s">
        <v>333</v>
      </c>
    </row>
    <row r="48" spans="1:2" x14ac:dyDescent="0.35">
      <c r="A48" s="5" t="s">
        <v>572</v>
      </c>
      <c r="B48" s="6" t="s">
        <v>333</v>
      </c>
    </row>
    <row r="49" spans="1:2" x14ac:dyDescent="0.35">
      <c r="A49" s="5" t="s">
        <v>348</v>
      </c>
      <c r="B49" s="5" t="s">
        <v>348</v>
      </c>
    </row>
    <row r="50" spans="1:2" x14ac:dyDescent="0.35">
      <c r="A50" s="5"/>
      <c r="B50" s="8" t="s">
        <v>390</v>
      </c>
    </row>
    <row r="51" spans="1:2" x14ac:dyDescent="0.35">
      <c r="A51" s="5" t="s">
        <v>469</v>
      </c>
      <c r="B51" s="5" t="s">
        <v>469</v>
      </c>
    </row>
    <row r="52" spans="1:2" x14ac:dyDescent="0.35">
      <c r="A52" s="5" t="s">
        <v>472</v>
      </c>
      <c r="B52" s="5" t="s">
        <v>472</v>
      </c>
    </row>
    <row r="53" spans="1:2" x14ac:dyDescent="0.35">
      <c r="A53" s="5" t="s">
        <v>461</v>
      </c>
      <c r="B53" s="5" t="s">
        <v>461</v>
      </c>
    </row>
    <row r="54" spans="1:2" x14ac:dyDescent="0.35">
      <c r="A54" s="5" t="s">
        <v>573</v>
      </c>
      <c r="B54" s="8" t="s">
        <v>454</v>
      </c>
    </row>
    <row r="55" spans="1:2" x14ac:dyDescent="0.35">
      <c r="A55" s="5" t="s">
        <v>574</v>
      </c>
      <c r="B55" s="8" t="s">
        <v>278</v>
      </c>
    </row>
    <row r="56" spans="1:2" x14ac:dyDescent="0.35">
      <c r="A56" s="5" t="s">
        <v>575</v>
      </c>
      <c r="B56" s="8" t="s">
        <v>278</v>
      </c>
    </row>
    <row r="57" spans="1:2" x14ac:dyDescent="0.35">
      <c r="A57" s="5" t="s">
        <v>298</v>
      </c>
      <c r="B57" s="5" t="s">
        <v>298</v>
      </c>
    </row>
    <row r="58" spans="1:2" x14ac:dyDescent="0.35">
      <c r="A58" s="5" t="s">
        <v>576</v>
      </c>
      <c r="B58" s="5" t="s">
        <v>576</v>
      </c>
    </row>
    <row r="59" spans="1:2" x14ac:dyDescent="0.35">
      <c r="A59" s="5" t="s">
        <v>285</v>
      </c>
      <c r="B59" s="5" t="s">
        <v>285</v>
      </c>
    </row>
    <row r="60" spans="1:2" x14ac:dyDescent="0.35">
      <c r="A60" s="5" t="s">
        <v>310</v>
      </c>
      <c r="B60" s="5" t="s">
        <v>310</v>
      </c>
    </row>
    <row r="61" spans="1:2" x14ac:dyDescent="0.35">
      <c r="A61" s="5" t="s">
        <v>336</v>
      </c>
      <c r="B61" s="5" t="s">
        <v>336</v>
      </c>
    </row>
    <row r="62" spans="1:2" x14ac:dyDescent="0.35">
      <c r="A62"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588ED-A375-9D49-85B4-8ED1DE8FB346}">
  <dimension ref="A1:N60"/>
  <sheetViews>
    <sheetView workbookViewId="0">
      <selection activeCell="G49" sqref="G49"/>
    </sheetView>
  </sheetViews>
  <sheetFormatPr defaultColWidth="11.08203125" defaultRowHeight="15.5" x14ac:dyDescent="0.35"/>
  <cols>
    <col min="1" max="1" width="8.33203125" bestFit="1" customWidth="1"/>
    <col min="2" max="2" width="8.5" bestFit="1" customWidth="1"/>
    <col min="3" max="3" width="11.83203125" bestFit="1" customWidth="1"/>
    <col min="4" max="4" width="11.58203125" bestFit="1" customWidth="1"/>
    <col min="5" max="5" width="18" bestFit="1" customWidth="1"/>
    <col min="6" max="6" width="20.58203125" bestFit="1" customWidth="1"/>
    <col min="7" max="7" width="14.08203125" bestFit="1" customWidth="1"/>
    <col min="8" max="8" width="14.58203125" bestFit="1" customWidth="1"/>
    <col min="9" max="9" width="10.58203125" bestFit="1" customWidth="1"/>
    <col min="10" max="10" width="16.58203125" bestFit="1" customWidth="1"/>
    <col min="11" max="11" width="12.08203125" bestFit="1" customWidth="1"/>
    <col min="12" max="13" width="20.33203125" bestFit="1" customWidth="1"/>
    <col min="14" max="14" width="11.5" bestFit="1" customWidth="1"/>
  </cols>
  <sheetData>
    <row r="1" spans="1:14" x14ac:dyDescent="0.35">
      <c r="A1" t="s">
        <v>577</v>
      </c>
      <c r="B1" t="s">
        <v>578</v>
      </c>
      <c r="C1" t="s">
        <v>2</v>
      </c>
      <c r="D1" t="s">
        <v>3</v>
      </c>
      <c r="E1" t="s">
        <v>579</v>
      </c>
      <c r="F1" t="s">
        <v>580</v>
      </c>
      <c r="G1" t="s">
        <v>581</v>
      </c>
      <c r="H1" t="s">
        <v>7</v>
      </c>
      <c r="I1" t="s">
        <v>8</v>
      </c>
      <c r="J1" t="s">
        <v>13</v>
      </c>
      <c r="K1" t="s">
        <v>9</v>
      </c>
      <c r="L1" t="s">
        <v>10</v>
      </c>
      <c r="M1" t="s">
        <v>11</v>
      </c>
      <c r="N1" t="s">
        <v>12</v>
      </c>
    </row>
    <row r="2" spans="1:14" x14ac:dyDescent="0.35">
      <c r="A2">
        <v>2024</v>
      </c>
      <c r="B2" t="s">
        <v>14</v>
      </c>
      <c r="E2" t="s">
        <v>42</v>
      </c>
      <c r="F2" t="s">
        <v>17</v>
      </c>
      <c r="G2" t="s">
        <v>62</v>
      </c>
      <c r="H2" t="s">
        <v>260</v>
      </c>
      <c r="I2" s="1" t="s">
        <v>20</v>
      </c>
      <c r="J2" t="s">
        <v>582</v>
      </c>
      <c r="L2" t="s">
        <v>30</v>
      </c>
      <c r="M2" t="s">
        <v>30</v>
      </c>
      <c r="N2" t="s">
        <v>22</v>
      </c>
    </row>
    <row r="3" spans="1:14" x14ac:dyDescent="0.35">
      <c r="A3">
        <v>2025</v>
      </c>
      <c r="B3" t="s">
        <v>23</v>
      </c>
      <c r="E3" t="s">
        <v>16</v>
      </c>
      <c r="F3" t="s">
        <v>128</v>
      </c>
      <c r="G3" t="s">
        <v>28</v>
      </c>
      <c r="H3" t="s">
        <v>267</v>
      </c>
      <c r="I3" s="1" t="s">
        <v>80</v>
      </c>
      <c r="J3" t="s">
        <v>583</v>
      </c>
      <c r="L3" t="s">
        <v>21</v>
      </c>
      <c r="M3" t="s">
        <v>21</v>
      </c>
      <c r="N3" t="s">
        <v>584</v>
      </c>
    </row>
    <row r="4" spans="1:14" x14ac:dyDescent="0.35">
      <c r="A4">
        <v>2026</v>
      </c>
      <c r="B4" t="s">
        <v>24</v>
      </c>
      <c r="F4" t="s">
        <v>177</v>
      </c>
      <c r="G4" t="s">
        <v>47</v>
      </c>
      <c r="H4" t="s">
        <v>87</v>
      </c>
      <c r="I4" s="1"/>
      <c r="J4" t="s">
        <v>585</v>
      </c>
      <c r="L4" t="s">
        <v>586</v>
      </c>
      <c r="M4" t="s">
        <v>586</v>
      </c>
      <c r="N4" t="s">
        <v>587</v>
      </c>
    </row>
    <row r="5" spans="1:14" x14ac:dyDescent="0.35">
      <c r="A5">
        <v>2027</v>
      </c>
      <c r="B5" t="s">
        <v>25</v>
      </c>
      <c r="F5" t="s">
        <v>431</v>
      </c>
      <c r="G5" t="s">
        <v>43</v>
      </c>
      <c r="H5" t="s">
        <v>120</v>
      </c>
      <c r="I5" s="1"/>
      <c r="J5" t="s">
        <v>588</v>
      </c>
      <c r="L5" t="s">
        <v>254</v>
      </c>
      <c r="M5" t="s">
        <v>254</v>
      </c>
      <c r="N5" t="s">
        <v>36</v>
      </c>
    </row>
    <row r="6" spans="1:14" x14ac:dyDescent="0.35">
      <c r="A6">
        <v>2028</v>
      </c>
      <c r="B6" t="s">
        <v>31</v>
      </c>
      <c r="F6" t="s">
        <v>258</v>
      </c>
      <c r="G6" t="s">
        <v>110</v>
      </c>
      <c r="H6" t="s">
        <v>77</v>
      </c>
      <c r="I6" s="1"/>
      <c r="L6" t="s">
        <v>35</v>
      </c>
      <c r="M6" t="s">
        <v>35</v>
      </c>
    </row>
    <row r="7" spans="1:14" x14ac:dyDescent="0.35">
      <c r="F7" t="s">
        <v>232</v>
      </c>
      <c r="G7" t="s">
        <v>81</v>
      </c>
      <c r="H7" t="s">
        <v>63</v>
      </c>
      <c r="I7" s="1"/>
    </row>
    <row r="8" spans="1:14" x14ac:dyDescent="0.35">
      <c r="F8" t="s">
        <v>441</v>
      </c>
      <c r="G8" t="s">
        <v>97</v>
      </c>
      <c r="H8" t="s">
        <v>44</v>
      </c>
      <c r="I8" s="1"/>
    </row>
    <row r="9" spans="1:14" x14ac:dyDescent="0.35">
      <c r="F9" t="s">
        <v>225</v>
      </c>
      <c r="G9" t="s">
        <v>53</v>
      </c>
      <c r="H9" t="s">
        <v>49</v>
      </c>
      <c r="I9" s="1"/>
    </row>
    <row r="10" spans="1:14" x14ac:dyDescent="0.35">
      <c r="F10" t="s">
        <v>328</v>
      </c>
      <c r="G10" t="s">
        <v>121</v>
      </c>
      <c r="H10" t="s">
        <v>29</v>
      </c>
      <c r="I10" s="1"/>
    </row>
    <row r="11" spans="1:14" x14ac:dyDescent="0.35">
      <c r="F11" t="s">
        <v>453</v>
      </c>
      <c r="G11" t="s">
        <v>100</v>
      </c>
      <c r="H11" t="s">
        <v>135</v>
      </c>
      <c r="I11" s="1"/>
    </row>
    <row r="12" spans="1:14" x14ac:dyDescent="0.35">
      <c r="F12" t="s">
        <v>277</v>
      </c>
      <c r="G12" t="s">
        <v>115</v>
      </c>
      <c r="H12" t="s">
        <v>19</v>
      </c>
      <c r="I12" s="1"/>
    </row>
    <row r="13" spans="1:14" x14ac:dyDescent="0.35">
      <c r="F13" t="s">
        <v>309</v>
      </c>
      <c r="G13" t="s">
        <v>557</v>
      </c>
      <c r="H13" t="s">
        <v>589</v>
      </c>
      <c r="I13" s="1"/>
    </row>
    <row r="14" spans="1:14" x14ac:dyDescent="0.35">
      <c r="F14" t="s">
        <v>494</v>
      </c>
      <c r="G14" t="s">
        <v>18</v>
      </c>
      <c r="H14" t="s">
        <v>57</v>
      </c>
      <c r="I14" s="1"/>
    </row>
    <row r="15" spans="1:14" x14ac:dyDescent="0.35">
      <c r="G15" t="s">
        <v>105</v>
      </c>
      <c r="I15" s="1"/>
    </row>
    <row r="16" spans="1:14" x14ac:dyDescent="0.35">
      <c r="G16" t="s">
        <v>137</v>
      </c>
      <c r="I16" s="1"/>
    </row>
    <row r="17" spans="7:9" x14ac:dyDescent="0.35">
      <c r="G17" t="s">
        <v>132</v>
      </c>
      <c r="I17" s="1"/>
    </row>
    <row r="18" spans="7:9" x14ac:dyDescent="0.35">
      <c r="G18" t="s">
        <v>129</v>
      </c>
      <c r="I18" s="1"/>
    </row>
    <row r="19" spans="7:9" x14ac:dyDescent="0.35">
      <c r="G19" t="s">
        <v>143</v>
      </c>
      <c r="I19" s="1"/>
    </row>
    <row r="20" spans="7:9" x14ac:dyDescent="0.35">
      <c r="G20" t="s">
        <v>145</v>
      </c>
      <c r="I20" s="1"/>
    </row>
    <row r="21" spans="7:9" x14ac:dyDescent="0.35">
      <c r="G21" t="s">
        <v>207</v>
      </c>
      <c r="I21" s="1"/>
    </row>
    <row r="22" spans="7:9" x14ac:dyDescent="0.35">
      <c r="G22" t="s">
        <v>204</v>
      </c>
      <c r="I22" s="1"/>
    </row>
    <row r="23" spans="7:9" x14ac:dyDescent="0.35">
      <c r="G23" t="s">
        <v>188</v>
      </c>
      <c r="I23" s="1"/>
    </row>
    <row r="24" spans="7:9" x14ac:dyDescent="0.35">
      <c r="G24" t="s">
        <v>202</v>
      </c>
      <c r="I24" s="1"/>
    </row>
    <row r="25" spans="7:9" x14ac:dyDescent="0.35">
      <c r="G25" t="s">
        <v>200</v>
      </c>
      <c r="I25" s="1"/>
    </row>
    <row r="26" spans="7:9" x14ac:dyDescent="0.35">
      <c r="G26" t="s">
        <v>203</v>
      </c>
      <c r="I26" s="1"/>
    </row>
    <row r="27" spans="7:9" x14ac:dyDescent="0.35">
      <c r="G27" t="s">
        <v>178</v>
      </c>
      <c r="I27" s="1"/>
    </row>
    <row r="28" spans="7:9" x14ac:dyDescent="0.35">
      <c r="G28" t="s">
        <v>562</v>
      </c>
      <c r="I28" s="1"/>
    </row>
    <row r="29" spans="7:9" x14ac:dyDescent="0.35">
      <c r="G29" t="s">
        <v>432</v>
      </c>
      <c r="I29" s="1"/>
    </row>
    <row r="30" spans="7:9" x14ac:dyDescent="0.35">
      <c r="G30" t="s">
        <v>439</v>
      </c>
      <c r="I30" s="1"/>
    </row>
    <row r="31" spans="7:9" x14ac:dyDescent="0.35">
      <c r="G31" t="s">
        <v>259</v>
      </c>
      <c r="I31" s="1"/>
    </row>
    <row r="32" spans="7:9" x14ac:dyDescent="0.35">
      <c r="G32" t="s">
        <v>233</v>
      </c>
      <c r="I32" s="1"/>
    </row>
    <row r="33" spans="7:9" x14ac:dyDescent="0.35">
      <c r="G33" t="s">
        <v>241</v>
      </c>
      <c r="I33" s="1"/>
    </row>
    <row r="34" spans="7:9" x14ac:dyDescent="0.35">
      <c r="G34" t="s">
        <v>245</v>
      </c>
      <c r="I34" s="1"/>
    </row>
    <row r="35" spans="7:9" x14ac:dyDescent="0.35">
      <c r="G35" t="s">
        <v>442</v>
      </c>
      <c r="I35" s="1"/>
    </row>
    <row r="36" spans="7:9" x14ac:dyDescent="0.35">
      <c r="G36" t="s">
        <v>226</v>
      </c>
      <c r="I36" s="1"/>
    </row>
    <row r="37" spans="7:9" x14ac:dyDescent="0.35">
      <c r="G37" t="s">
        <v>329</v>
      </c>
      <c r="I37" s="1"/>
    </row>
    <row r="38" spans="7:9" x14ac:dyDescent="0.35">
      <c r="G38" t="s">
        <v>570</v>
      </c>
      <c r="I38" s="1"/>
    </row>
    <row r="39" spans="7:9" x14ac:dyDescent="0.35">
      <c r="G39" t="s">
        <v>333</v>
      </c>
      <c r="I39" s="1"/>
    </row>
    <row r="40" spans="7:9" x14ac:dyDescent="0.35">
      <c r="G40" t="s">
        <v>348</v>
      </c>
      <c r="I40" s="1"/>
    </row>
    <row r="41" spans="7:9" x14ac:dyDescent="0.35">
      <c r="G41" t="s">
        <v>390</v>
      </c>
      <c r="I41" s="1"/>
    </row>
    <row r="42" spans="7:9" x14ac:dyDescent="0.35">
      <c r="G42" t="s">
        <v>469</v>
      </c>
      <c r="I42" s="1"/>
    </row>
    <row r="43" spans="7:9" x14ac:dyDescent="0.35">
      <c r="G43" t="s">
        <v>472</v>
      </c>
      <c r="I43" s="1"/>
    </row>
    <row r="44" spans="7:9" x14ac:dyDescent="0.35">
      <c r="G44" t="s">
        <v>461</v>
      </c>
      <c r="I44" s="1"/>
    </row>
    <row r="45" spans="7:9" x14ac:dyDescent="0.35">
      <c r="G45" t="s">
        <v>454</v>
      </c>
      <c r="I45" s="1"/>
    </row>
    <row r="46" spans="7:9" x14ac:dyDescent="0.35">
      <c r="G46" t="s">
        <v>278</v>
      </c>
      <c r="I46" s="1"/>
    </row>
    <row r="47" spans="7:9" x14ac:dyDescent="0.35">
      <c r="G47" t="s">
        <v>298</v>
      </c>
      <c r="I47" s="1"/>
    </row>
    <row r="48" spans="7:9" x14ac:dyDescent="0.35">
      <c r="G48" t="s">
        <v>290</v>
      </c>
      <c r="I48" s="1"/>
    </row>
    <row r="49" spans="7:9" x14ac:dyDescent="0.35">
      <c r="G49" t="s">
        <v>285</v>
      </c>
      <c r="I49" s="1"/>
    </row>
    <row r="50" spans="7:9" x14ac:dyDescent="0.35">
      <c r="G50" t="s">
        <v>310</v>
      </c>
      <c r="I50" s="1"/>
    </row>
    <row r="51" spans="7:9" x14ac:dyDescent="0.35">
      <c r="G51" t="s">
        <v>336</v>
      </c>
      <c r="I51" s="1"/>
    </row>
    <row r="52" spans="7:9" x14ac:dyDescent="0.35">
      <c r="G52" t="s">
        <v>494</v>
      </c>
      <c r="I52" s="1"/>
    </row>
    <row r="53" spans="7:9" x14ac:dyDescent="0.35">
      <c r="I53" s="1"/>
    </row>
    <row r="54" spans="7:9" x14ac:dyDescent="0.35">
      <c r="I54" s="1"/>
    </row>
    <row r="55" spans="7:9" x14ac:dyDescent="0.35">
      <c r="I55" s="1"/>
    </row>
    <row r="56" spans="7:9" x14ac:dyDescent="0.35">
      <c r="I56" s="1"/>
    </row>
    <row r="57" spans="7:9" x14ac:dyDescent="0.35">
      <c r="I57" s="1"/>
    </row>
    <row r="58" spans="7:9" x14ac:dyDescent="0.35">
      <c r="I58" s="1"/>
    </row>
    <row r="59" spans="7:9" x14ac:dyDescent="0.35">
      <c r="I59" s="1"/>
    </row>
    <row r="60" spans="7:9" x14ac:dyDescent="0.35">
      <c r="I60" t="s">
        <v>494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66d9c6e-3f93-4fc0-b0f3-3a66db23b6b7">
      <Terms xmlns="http://schemas.microsoft.com/office/infopath/2007/PartnerControls"/>
    </lcf76f155ced4ddcb4097134ff3c332f>
    <TaxCatchAll xmlns="96649129-7d8c-46a1-b39e-b7b22c4b91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3B73C0BFA88E4FB86A44BFAE6919D8" ma:contentTypeVersion="19" ma:contentTypeDescription="Een nieuw document maken." ma:contentTypeScope="" ma:versionID="bc166acc9359fa9b52b2f44febdf8a60">
  <xsd:schema xmlns:xsd="http://www.w3.org/2001/XMLSchema" xmlns:xs="http://www.w3.org/2001/XMLSchema" xmlns:p="http://schemas.microsoft.com/office/2006/metadata/properties" xmlns:ns2="666d9c6e-3f93-4fc0-b0f3-3a66db23b6b7" xmlns:ns3="96649129-7d8c-46a1-b39e-b7b22c4b913d" targetNamespace="http://schemas.microsoft.com/office/2006/metadata/properties" ma:root="true" ma:fieldsID="ee57d6b85e4cc7c4c117e7c9a5fd0d39" ns2:_="" ns3:_="">
    <xsd:import namespace="666d9c6e-3f93-4fc0-b0f3-3a66db23b6b7"/>
    <xsd:import namespace="96649129-7d8c-46a1-b39e-b7b22c4b913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6d9c6e-3f93-4fc0-b0f3-3a66db23b6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a387dc0-c102-410d-b38b-c84d895521b8"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649129-7d8c-46a1-b39e-b7b22c4b913d"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6522a85-957d-4906-b6c1-26cc912da5a8}" ma:internalName="TaxCatchAll" ma:showField="CatchAllData" ma:web="96649129-7d8c-46a1-b39e-b7b22c4b91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0DC90B-56FE-44F9-A007-F21126C5FFD4}">
  <ds:schemaRefs>
    <ds:schemaRef ds:uri="http://www.w3.org/XML/1998/namespace"/>
    <ds:schemaRef ds:uri="http://schemas.openxmlformats.org/package/2006/metadata/core-properties"/>
    <ds:schemaRef ds:uri="96649129-7d8c-46a1-b39e-b7b22c4b913d"/>
    <ds:schemaRef ds:uri="http://schemas.microsoft.com/office/2006/metadata/properties"/>
    <ds:schemaRef ds:uri="http://purl.org/dc/elements/1.1/"/>
    <ds:schemaRef ds:uri="http://schemas.microsoft.com/office/infopath/2007/PartnerControls"/>
    <ds:schemaRef ds:uri="http://schemas.microsoft.com/office/2006/documentManagement/types"/>
    <ds:schemaRef ds:uri="666d9c6e-3f93-4fc0-b0f3-3a66db23b6b7"/>
    <ds:schemaRef ds:uri="http://purl.org/dc/dcmitype/"/>
    <ds:schemaRef ds:uri="http://purl.org/dc/terms/"/>
  </ds:schemaRefs>
</ds:datastoreItem>
</file>

<file path=customXml/itemProps2.xml><?xml version="1.0" encoding="utf-8"?>
<ds:datastoreItem xmlns:ds="http://schemas.openxmlformats.org/officeDocument/2006/customXml" ds:itemID="{961F1A45-756B-41B8-BABF-A71ECB358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6d9c6e-3f93-4fc0-b0f3-3a66db23b6b7"/>
    <ds:schemaRef ds:uri="96649129-7d8c-46a1-b39e-b7b22c4b91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3BA88E-C477-46CA-8D72-A7172325ED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Begroting</vt:lpstr>
      <vt:lpstr>DraaitabelTOT</vt:lpstr>
      <vt:lpstr>Tabel_ppt</vt:lpstr>
      <vt:lpstr>Tabel_ppt (2)</vt:lpstr>
      <vt:lpstr>Vgl per Q</vt:lpstr>
      <vt:lpstr>DraaitabelQ</vt:lpstr>
      <vt:lpstr>Nieuwe_codes</vt:lpstr>
      <vt:lpstr>Keuzes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r0587500</dc:creator>
  <cp:keywords/>
  <dc:description/>
  <cp:lastModifiedBy>Tom Merlevede</cp:lastModifiedBy>
  <cp:revision/>
  <cp:lastPrinted>2026-01-12T09:59:15Z</cp:lastPrinted>
  <dcterms:created xsi:type="dcterms:W3CDTF">2024-07-20T11:41:47Z</dcterms:created>
  <dcterms:modified xsi:type="dcterms:W3CDTF">2026-01-12T09:59:27Z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0x0101000A3B73C0BFA88E4FB86A44BFAE6919D8</vt:lpwstr>
  </property>
  <property fmtid="{D5CDD505-2E9C-101B-9397-08002B2CF9AE}" pid="3" name="MediaServiceImageTags">
    <vt:lpwstr/>
  </property>
</Properties>
</file>